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\Desktop\MW Info\"/>
    </mc:Choice>
  </mc:AlternateContent>
  <xr:revisionPtr revIDLastSave="0" documentId="13_ncr:1_{92C139D5-1F9F-4D46-B90C-849E444E9535}" xr6:coauthVersionLast="47" xr6:coauthVersionMax="47" xr10:uidLastSave="{00000000-0000-0000-0000-000000000000}"/>
  <bookViews>
    <workbookView xWindow="-93" yWindow="-93" windowWidth="20186" windowHeight="12920" activeTab="3" xr2:uid="{EEB79902-BFDF-428F-87F0-016ECB6EFE27}"/>
  </bookViews>
  <sheets>
    <sheet name="2022" sheetId="9" r:id="rId1"/>
    <sheet name="2021" sheetId="5" r:id="rId2"/>
    <sheet name="2020" sheetId="2" r:id="rId3"/>
    <sheet name="2022 Deductions" sheetId="8" r:id="rId4"/>
    <sheet name="2021 Deductions" sheetId="6" r:id="rId5"/>
    <sheet name="2020 Deductions" sheetId="3" r:id="rId6"/>
    <sheet name="Sheet1" sheetId="4" r:id="rId7"/>
    <sheet name="2019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8" l="1"/>
  <c r="E20" i="8"/>
  <c r="C6" i="9"/>
  <c r="C18" i="9"/>
  <c r="C17" i="9"/>
  <c r="C5" i="9"/>
  <c r="C13" i="9"/>
  <c r="C12" i="9"/>
  <c r="C7" i="9"/>
  <c r="E8" i="8"/>
  <c r="E14" i="8" s="1"/>
  <c r="E28" i="8" l="1"/>
  <c r="E22" i="8"/>
  <c r="E30" i="8" s="1"/>
  <c r="C16" i="9" s="1"/>
  <c r="C19" i="9" s="1"/>
  <c r="C22" i="9" s="1"/>
  <c r="C20" i="5"/>
  <c r="E50" i="6"/>
  <c r="E15" i="6"/>
  <c r="E8" i="6"/>
  <c r="E48" i="6"/>
  <c r="E30" i="6"/>
  <c r="E22" i="6"/>
  <c r="C11" i="5"/>
  <c r="E24" i="6"/>
  <c r="C25" i="5"/>
  <c r="C24" i="5"/>
  <c r="C5" i="5"/>
  <c r="C4" i="5"/>
  <c r="C9" i="5" l="1"/>
  <c r="C16" i="5"/>
  <c r="E32" i="3"/>
  <c r="C21" i="5" l="1"/>
  <c r="C12" i="5"/>
  <c r="C11" i="2"/>
  <c r="C4" i="2"/>
  <c r="C18" i="2"/>
  <c r="C16" i="2"/>
  <c r="E5" i="3"/>
  <c r="E45" i="3" s="1"/>
  <c r="C23" i="2" s="1"/>
  <c r="C23" i="5" l="1"/>
  <c r="C26" i="5" s="1"/>
  <c r="C24" i="2"/>
  <c r="C26" i="2" s="1"/>
  <c r="C9" i="2"/>
  <c r="C12" i="2" s="1"/>
  <c r="C20" i="1" l="1"/>
  <c r="C19" i="1"/>
  <c r="C27" i="1" l="1"/>
  <c r="C14" i="1"/>
  <c r="C30" i="1" l="1"/>
  <c r="C9" i="1" l="1"/>
  <c r="C32" i="1" s="1"/>
</calcChain>
</file>

<file path=xl/sharedStrings.xml><?xml version="1.0" encoding="utf-8"?>
<sst xmlns="http://schemas.openxmlformats.org/spreadsheetml/2006/main" count="217" uniqueCount="132">
  <si>
    <t>Fidelity 401K Withdrawals</t>
  </si>
  <si>
    <t>Cams Demo</t>
  </si>
  <si>
    <t>INCOME</t>
  </si>
  <si>
    <t>EXPENSES</t>
  </si>
  <si>
    <t>Guardian Interest Income</t>
  </si>
  <si>
    <t>Comcast Internet</t>
  </si>
  <si>
    <t>Verizon Internet</t>
  </si>
  <si>
    <t>Auto Excise Tax</t>
  </si>
  <si>
    <t>Reading MA Real Estate Tax</t>
  </si>
  <si>
    <t>Delray Beach FL Real Estate Tax</t>
  </si>
  <si>
    <t>Office Supplies</t>
  </si>
  <si>
    <t>Federal Est. (Cams Demo) TO BE PAID</t>
  </si>
  <si>
    <t>State Est. (Cams Demo) TO BE PAID</t>
  </si>
  <si>
    <t>Total Income</t>
  </si>
  <si>
    <t>Total Expenses</t>
  </si>
  <si>
    <t>Net</t>
  </si>
  <si>
    <t>InMotion Hosting (Server)</t>
  </si>
  <si>
    <t>Go Daddy</t>
  </si>
  <si>
    <t>Microsoft</t>
  </si>
  <si>
    <t>Federal PAID (Fidelity)</t>
  </si>
  <si>
    <t>State PAID (Fidelity)</t>
  </si>
  <si>
    <t>Verizon Wireless (cell phone)</t>
  </si>
  <si>
    <t>Norton</t>
  </si>
  <si>
    <t xml:space="preserve"> SS </t>
  </si>
  <si>
    <t>Egan</t>
  </si>
  <si>
    <t>PUA</t>
  </si>
  <si>
    <t>Federal Est. (PUA) TO BE PAID</t>
  </si>
  <si>
    <t>State Est. (PUA) TO BE PAID</t>
  </si>
  <si>
    <t>DATE</t>
  </si>
  <si>
    <t>DESCRIPTION</t>
  </si>
  <si>
    <t>AMOUNT</t>
  </si>
  <si>
    <t>Logitech MX Wireless Mouse</t>
  </si>
  <si>
    <t>Dyson Cyclone V10 Vac</t>
  </si>
  <si>
    <t>Logitech Wireless Keyboard</t>
  </si>
  <si>
    <t>US Postage stamps</t>
  </si>
  <si>
    <t>Microsoft Office Home &amp; Bus. Software</t>
  </si>
  <si>
    <t>Steelcase Office Chair</t>
  </si>
  <si>
    <t>Logitech Webcam for Video Confer</t>
  </si>
  <si>
    <t>TOTAL</t>
  </si>
  <si>
    <t>2/27-8/27/20</t>
  </si>
  <si>
    <t>Donations</t>
  </si>
  <si>
    <t>HP Envy Printer</t>
  </si>
  <si>
    <t>Gum Rd 9.90 @ 6</t>
  </si>
  <si>
    <t>Dell Mobile Precision</t>
  </si>
  <si>
    <t>Dell Mobile Precision Case</t>
  </si>
  <si>
    <t>BenQ Monitor, Mouse, Keyboard</t>
  </si>
  <si>
    <t>EQUIPMENT</t>
  </si>
  <si>
    <t>Norton 360 (Anti-Viral Renewal)</t>
  </si>
  <si>
    <t>DUES AND SUBSCRIPTIONS</t>
  </si>
  <si>
    <t>GoDaddy (Domain renewals)</t>
  </si>
  <si>
    <t>OFFICE SUPPLIES</t>
  </si>
  <si>
    <t>Adobe (Photoshop)</t>
  </si>
  <si>
    <t>SOFTWARE</t>
  </si>
  <si>
    <t>Dividend Income</t>
  </si>
  <si>
    <r>
      <t xml:space="preserve">*Federal </t>
    </r>
    <r>
      <rPr>
        <b/>
        <sz val="11"/>
        <color theme="1"/>
        <rFont val="Calibri"/>
        <family val="2"/>
        <scheme val="minor"/>
      </rPr>
      <t>PAID</t>
    </r>
    <r>
      <rPr>
        <sz val="11"/>
        <color theme="1"/>
        <rFont val="Calibri"/>
        <family val="2"/>
        <scheme val="minor"/>
      </rPr>
      <t xml:space="preserve"> (Fidelity)</t>
    </r>
  </si>
  <si>
    <r>
      <t xml:space="preserve">*State </t>
    </r>
    <r>
      <rPr>
        <b/>
        <sz val="11"/>
        <color theme="1"/>
        <rFont val="Calibri"/>
        <family val="2"/>
        <scheme val="minor"/>
      </rPr>
      <t>PAID</t>
    </r>
    <r>
      <rPr>
        <sz val="11"/>
        <color theme="1"/>
        <rFont val="Calibri"/>
        <family val="2"/>
        <scheme val="minor"/>
      </rPr>
      <t xml:space="preserve"> (Fidelity)</t>
    </r>
  </si>
  <si>
    <t>Subtotal Income</t>
  </si>
  <si>
    <t>Income</t>
  </si>
  <si>
    <t>Additional Information</t>
  </si>
  <si>
    <t>Purple cushion</t>
  </si>
  <si>
    <t>Purple replacement cushion</t>
  </si>
  <si>
    <t>Verizon Cell Phone</t>
  </si>
  <si>
    <t>2020 Stimulus Check</t>
  </si>
  <si>
    <t>HP 64 Ink cartridge</t>
  </si>
  <si>
    <t>Gel wrist rest for keyboards</t>
  </si>
  <si>
    <t>3M Mouse Pad</t>
  </si>
  <si>
    <t>HP 64 Ink Cartridge</t>
  </si>
  <si>
    <t>HEPA Air Filter</t>
  </si>
  <si>
    <t>XXL mouse pad</t>
  </si>
  <si>
    <t>Pilot G2 gel pens</t>
  </si>
  <si>
    <t>HDMI Cable 10'</t>
  </si>
  <si>
    <t>Gaming Mouse Pad</t>
  </si>
  <si>
    <t>Mechanical Keyboard</t>
  </si>
  <si>
    <t>Glass Chair Mat</t>
  </si>
  <si>
    <t>Other Business deductions (see attached)</t>
  </si>
  <si>
    <t>Taxes</t>
  </si>
  <si>
    <t>GoDaddy Domain renewals</t>
  </si>
  <si>
    <t>1/25-12/24/21</t>
  </si>
  <si>
    <t>Adobe (Photoshop) 12@ $22.30</t>
  </si>
  <si>
    <t>InMotion Hosting</t>
  </si>
  <si>
    <t>8/19 - 11/19/21</t>
  </si>
  <si>
    <t>Gum Rd 4 @ $9.90</t>
  </si>
  <si>
    <t>Google Drive</t>
  </si>
  <si>
    <t>Website Metrix Tool</t>
  </si>
  <si>
    <t>Internet Security CBI Acronis</t>
  </si>
  <si>
    <t>Norton (Anti-Viral Renewal)</t>
  </si>
  <si>
    <t>Federal Taxes paid see below</t>
  </si>
  <si>
    <t>*</t>
  </si>
  <si>
    <t>BenQ Monitor 4K</t>
  </si>
  <si>
    <t>AV Presentation Cart (store printers)</t>
  </si>
  <si>
    <t>DAS Keyboard 4Q</t>
  </si>
  <si>
    <t>Lander Lite Desk</t>
  </si>
  <si>
    <t>3M Wrist Rest</t>
  </si>
  <si>
    <t>Iphone Case</t>
  </si>
  <si>
    <t>Transparent Tape</t>
  </si>
  <si>
    <t>San Disk Flash Drive</t>
  </si>
  <si>
    <t>Swingline Stapler</t>
  </si>
  <si>
    <t>USBC Cable</t>
  </si>
  <si>
    <t>4 USB Cables</t>
  </si>
  <si>
    <t>Desk Fan</t>
  </si>
  <si>
    <t>Paper Clips</t>
  </si>
  <si>
    <t>B &amp; D Hand Vacuum</t>
  </si>
  <si>
    <t>HP Ink Cartridge Color</t>
  </si>
  <si>
    <t>HP Ink Cartridge Black</t>
  </si>
  <si>
    <t>Xfinity Internet</t>
  </si>
  <si>
    <t>VerizonWireless</t>
  </si>
  <si>
    <t>State Tax paid see below</t>
  </si>
  <si>
    <r>
      <t xml:space="preserve">Federal </t>
    </r>
    <r>
      <rPr>
        <b/>
        <sz val="11"/>
        <color theme="1"/>
        <rFont val="Calibri"/>
        <family val="2"/>
        <scheme val="minor"/>
      </rPr>
      <t>PAID</t>
    </r>
    <r>
      <rPr>
        <sz val="11"/>
        <color theme="1"/>
        <rFont val="Calibri"/>
        <family val="2"/>
        <scheme val="minor"/>
      </rPr>
      <t xml:space="preserve"> (Fidelity)</t>
    </r>
  </si>
  <si>
    <r>
      <t>Federal-</t>
    </r>
    <r>
      <rPr>
        <b/>
        <sz val="11"/>
        <color theme="1"/>
        <rFont val="Calibri"/>
        <family val="2"/>
        <scheme val="minor"/>
      </rPr>
      <t>PAID</t>
    </r>
    <r>
      <rPr>
        <sz val="11"/>
        <color theme="1"/>
        <rFont val="Calibri"/>
        <family val="2"/>
        <scheme val="minor"/>
      </rPr>
      <t xml:space="preserve"> (1040 EST)</t>
    </r>
  </si>
  <si>
    <r>
      <t xml:space="preserve">State </t>
    </r>
    <r>
      <rPr>
        <b/>
        <sz val="11"/>
        <color theme="1"/>
        <rFont val="Calibri"/>
        <family val="2"/>
        <scheme val="minor"/>
      </rPr>
      <t>PAID</t>
    </r>
    <r>
      <rPr>
        <sz val="11"/>
        <color theme="1"/>
        <rFont val="Calibri"/>
        <family val="2"/>
        <scheme val="minor"/>
      </rPr>
      <t xml:space="preserve"> (Fidelity)</t>
    </r>
  </si>
  <si>
    <t>OFFICE EXPENSES</t>
  </si>
  <si>
    <t>1/1 - 12/31/21</t>
  </si>
  <si>
    <t>* Includes monthly cell bills and purchase of iPhone 11</t>
  </si>
  <si>
    <t>net</t>
  </si>
  <si>
    <t>&lt;</t>
  </si>
  <si>
    <t>Total</t>
  </si>
  <si>
    <t xml:space="preserve">OFFICE IMPROVEMENTS (Attached) </t>
  </si>
  <si>
    <t>Xfinity/Hotwire Internet</t>
  </si>
  <si>
    <t>GoDaddy</t>
  </si>
  <si>
    <t>GumCo</t>
  </si>
  <si>
    <t>Adobe</t>
  </si>
  <si>
    <t>1/24-12/27/22</t>
  </si>
  <si>
    <t>FormSwift.com</t>
  </si>
  <si>
    <t>Symantec</t>
  </si>
  <si>
    <t>Verizon Telesale</t>
  </si>
  <si>
    <t>Incipio</t>
  </si>
  <si>
    <t>HP64XL 2pk ink</t>
  </si>
  <si>
    <t>6/1 - 12/31/22</t>
  </si>
  <si>
    <t>1/1 - 5/31/22</t>
  </si>
  <si>
    <t>Federal Taxes paid thru Fidelity</t>
  </si>
  <si>
    <t>State Tax paid thru Fidelity</t>
  </si>
  <si>
    <t xml:space="preserve">  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</si>
</sst>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44" fontId="0" fillId="0" borderId="0" xfId="1" applyFont="1" applyBorder="1"/>
    <xf numFmtId="44" fontId="0" fillId="0" borderId="1" xfId="1" applyFont="1" applyBorder="1"/>
    <xf numFmtId="0" fontId="2" fillId="0" borderId="0" xfId="0" applyFont="1"/>
    <xf numFmtId="43" fontId="0" fillId="0" borderId="0" xfId="2" applyFont="1"/>
    <xf numFmtId="164" fontId="0" fillId="0" borderId="0" xfId="0" applyNumberFormat="1"/>
    <xf numFmtId="44" fontId="2" fillId="0" borderId="0" xfId="1" applyFont="1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/>
    <xf numFmtId="16" fontId="0" fillId="0" borderId="0" xfId="0" applyNumberFormat="1"/>
    <xf numFmtId="43" fontId="0" fillId="0" borderId="1" xfId="2" applyFont="1" applyBorder="1"/>
    <xf numFmtId="44" fontId="3" fillId="0" borderId="0" xfId="1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AA558-4D6F-4AE7-81B2-BB6D31E585B4}">
  <sheetPr>
    <pageSetUpPr fitToPage="1"/>
  </sheetPr>
  <dimension ref="A1:H34"/>
  <sheetViews>
    <sheetView workbookViewId="0">
      <selection activeCell="A23" sqref="A23"/>
    </sheetView>
  </sheetViews>
  <sheetFormatPr defaultRowHeight="14.35" x14ac:dyDescent="0.5"/>
  <cols>
    <col min="1" max="1" width="31" customWidth="1"/>
    <col min="3" max="3" width="18.17578125" style="1" customWidth="1"/>
    <col min="4" max="4" width="1.3515625" customWidth="1"/>
    <col min="5" max="5" width="13.703125" customWidth="1"/>
    <col min="6" max="6" width="11.234375" customWidth="1"/>
  </cols>
  <sheetData>
    <row r="1" spans="1:8" x14ac:dyDescent="0.5">
      <c r="A1" s="4" t="s">
        <v>2</v>
      </c>
    </row>
    <row r="3" spans="1:8" x14ac:dyDescent="0.5">
      <c r="A3" t="s">
        <v>23</v>
      </c>
      <c r="C3" s="1">
        <v>37537.199999999997</v>
      </c>
      <c r="E3" s="9"/>
    </row>
    <row r="4" spans="1:8" x14ac:dyDescent="0.5">
      <c r="A4" t="s">
        <v>1</v>
      </c>
      <c r="C4" s="1">
        <v>11015.35</v>
      </c>
      <c r="E4" s="9"/>
    </row>
    <row r="5" spans="1:8" x14ac:dyDescent="0.5">
      <c r="A5" t="s">
        <v>0</v>
      </c>
      <c r="C5" s="1">
        <f>66600+9500</f>
        <v>76100</v>
      </c>
      <c r="E5" s="9"/>
    </row>
    <row r="6" spans="1:8" x14ac:dyDescent="0.5">
      <c r="A6" t="s">
        <v>53</v>
      </c>
      <c r="C6" s="3">
        <f>17.88+99.25</f>
        <v>117.13</v>
      </c>
      <c r="F6" s="5"/>
      <c r="H6" s="4"/>
    </row>
    <row r="7" spans="1:8" x14ac:dyDescent="0.5">
      <c r="A7" t="s">
        <v>13</v>
      </c>
      <c r="C7" s="1">
        <f>SUM(C3:C6)</f>
        <v>124769.68</v>
      </c>
      <c r="E7" s="9"/>
      <c r="F7" s="9"/>
    </row>
    <row r="8" spans="1:8" x14ac:dyDescent="0.5">
      <c r="E8" s="9"/>
      <c r="F8" s="9"/>
    </row>
    <row r="10" spans="1:8" x14ac:dyDescent="0.5">
      <c r="A10" s="4" t="s">
        <v>3</v>
      </c>
    </row>
    <row r="11" spans="1:8" x14ac:dyDescent="0.5">
      <c r="A11" s="4"/>
    </row>
    <row r="12" spans="1:8" ht="16.7" customHeight="1" x14ac:dyDescent="0.5">
      <c r="A12" t="s">
        <v>7</v>
      </c>
      <c r="C12" s="1">
        <f>60.68+91.05+52.13</f>
        <v>203.85999999999999</v>
      </c>
    </row>
    <row r="13" spans="1:8" x14ac:dyDescent="0.5">
      <c r="A13" t="s">
        <v>9</v>
      </c>
      <c r="C13" s="1">
        <f>2351.76+2407.43</f>
        <v>4759.1900000000005</v>
      </c>
    </row>
    <row r="14" spans="1:8" x14ac:dyDescent="0.5">
      <c r="A14" t="s">
        <v>8</v>
      </c>
      <c r="C14" s="1">
        <v>6860.82</v>
      </c>
    </row>
    <row r="15" spans="1:8" x14ac:dyDescent="0.5">
      <c r="A15" t="s">
        <v>40</v>
      </c>
      <c r="C15" s="1">
        <v>50</v>
      </c>
    </row>
    <row r="16" spans="1:8" x14ac:dyDescent="0.5">
      <c r="A16" t="s">
        <v>74</v>
      </c>
      <c r="C16" s="2">
        <f>'2022 Deductions'!E30</f>
        <v>2871.43</v>
      </c>
    </row>
    <row r="17" spans="1:7" x14ac:dyDescent="0.5">
      <c r="A17" t="s">
        <v>129</v>
      </c>
      <c r="C17" s="2">
        <f>1425+9990</f>
        <v>11415</v>
      </c>
    </row>
    <row r="18" spans="1:7" x14ac:dyDescent="0.5">
      <c r="A18" t="s">
        <v>130</v>
      </c>
      <c r="C18" s="3">
        <f>3330+475</f>
        <v>3805</v>
      </c>
    </row>
    <row r="19" spans="1:7" x14ac:dyDescent="0.5">
      <c r="A19" t="s">
        <v>14</v>
      </c>
      <c r="C19" s="2">
        <f>SUM(C12:C18)</f>
        <v>29965.3</v>
      </c>
      <c r="G19" s="4"/>
    </row>
    <row r="20" spans="1:7" x14ac:dyDescent="0.5">
      <c r="C20" s="2"/>
    </row>
    <row r="21" spans="1:7" x14ac:dyDescent="0.5">
      <c r="C21" s="2"/>
    </row>
    <row r="22" spans="1:7" x14ac:dyDescent="0.5">
      <c r="A22" t="s">
        <v>131</v>
      </c>
      <c r="C22" s="2">
        <f>C7-C19</f>
        <v>94804.37999999999</v>
      </c>
    </row>
    <row r="23" spans="1:7" x14ac:dyDescent="0.5">
      <c r="C23" s="2"/>
    </row>
    <row r="24" spans="1:7" x14ac:dyDescent="0.5">
      <c r="C24" s="2"/>
    </row>
    <row r="25" spans="1:7" x14ac:dyDescent="0.5">
      <c r="C25" s="2"/>
    </row>
    <row r="26" spans="1:7" x14ac:dyDescent="0.5">
      <c r="C26" s="2"/>
    </row>
    <row r="28" spans="1:7" x14ac:dyDescent="0.5">
      <c r="C28" s="2"/>
      <c r="E28" s="4"/>
    </row>
    <row r="29" spans="1:7" x14ac:dyDescent="0.5">
      <c r="C29" s="2"/>
      <c r="E29" s="4"/>
    </row>
    <row r="30" spans="1:7" x14ac:dyDescent="0.5">
      <c r="C30" s="2"/>
    </row>
    <row r="31" spans="1:7" x14ac:dyDescent="0.5">
      <c r="C31" s="2"/>
      <c r="E31" s="4"/>
    </row>
    <row r="32" spans="1:7" x14ac:dyDescent="0.5">
      <c r="C32" s="2"/>
    </row>
    <row r="33" spans="3:3" x14ac:dyDescent="0.5">
      <c r="C33" s="2"/>
    </row>
    <row r="34" spans="3:3" x14ac:dyDescent="0.5">
      <c r="C34" s="2"/>
    </row>
  </sheetData>
  <pageMargins left="0.7" right="0.7" top="0.75" bottom="0.75" header="0.3" footer="0.3"/>
  <pageSetup orientation="portrait" r:id="rId1"/>
  <headerFooter>
    <oddHeader>&amp;C2022 Tax Information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27A7B-D33F-4970-B85F-947BE9FC30DB}">
  <sheetPr>
    <pageSetUpPr fitToPage="1"/>
  </sheetPr>
  <dimension ref="A1:H41"/>
  <sheetViews>
    <sheetView workbookViewId="0">
      <selection activeCell="A29" sqref="A29"/>
    </sheetView>
  </sheetViews>
  <sheetFormatPr defaultRowHeight="14.35" x14ac:dyDescent="0.5"/>
  <cols>
    <col min="1" max="1" width="31" customWidth="1"/>
    <col min="3" max="3" width="18.17578125" style="1" customWidth="1"/>
    <col min="4" max="4" width="1.3515625" customWidth="1"/>
    <col min="5" max="5" width="13.703125" customWidth="1"/>
    <col min="6" max="6" width="11.234375" customWidth="1"/>
  </cols>
  <sheetData>
    <row r="1" spans="1:8" x14ac:dyDescent="0.5">
      <c r="A1" s="4" t="s">
        <v>2</v>
      </c>
      <c r="E1" t="s">
        <v>75</v>
      </c>
    </row>
    <row r="4" spans="1:8" x14ac:dyDescent="0.5">
      <c r="A4" t="s">
        <v>23</v>
      </c>
      <c r="C4" s="1">
        <f>2552.5*12</f>
        <v>30630</v>
      </c>
      <c r="D4" t="s">
        <v>114</v>
      </c>
      <c r="E4" s="9" t="s">
        <v>113</v>
      </c>
    </row>
    <row r="5" spans="1:8" x14ac:dyDescent="0.5">
      <c r="A5" t="s">
        <v>1</v>
      </c>
      <c r="C5" s="1">
        <f>15285+1355.25</f>
        <v>16640.25</v>
      </c>
      <c r="E5" s="9"/>
    </row>
    <row r="6" spans="1:8" x14ac:dyDescent="0.5">
      <c r="A6" t="s">
        <v>25</v>
      </c>
      <c r="C6" s="2">
        <v>23832</v>
      </c>
      <c r="E6" s="5"/>
    </row>
    <row r="7" spans="1:8" x14ac:dyDescent="0.5">
      <c r="A7" t="s">
        <v>0</v>
      </c>
      <c r="C7" s="1">
        <v>16624.990000000002</v>
      </c>
      <c r="E7" s="9"/>
    </row>
    <row r="8" spans="1:8" x14ac:dyDescent="0.5">
      <c r="C8" s="3"/>
      <c r="F8" s="5"/>
      <c r="H8" s="4"/>
    </row>
    <row r="9" spans="1:8" x14ac:dyDescent="0.5">
      <c r="A9" t="s">
        <v>56</v>
      </c>
      <c r="C9" s="1">
        <f>SUM(C4:C8)</f>
        <v>87727.24</v>
      </c>
      <c r="E9" s="9"/>
      <c r="F9" s="9"/>
    </row>
    <row r="11" spans="1:8" x14ac:dyDescent="0.5">
      <c r="A11" t="s">
        <v>53</v>
      </c>
      <c r="C11" s="1">
        <f>4.48+1.47+0.19</f>
        <v>6.1400000000000006</v>
      </c>
    </row>
    <row r="12" spans="1:8" x14ac:dyDescent="0.5">
      <c r="A12" t="s">
        <v>57</v>
      </c>
      <c r="C12" s="7">
        <f>C9+C11</f>
        <v>87733.38</v>
      </c>
    </row>
    <row r="15" spans="1:8" x14ac:dyDescent="0.5">
      <c r="A15" s="4" t="s">
        <v>3</v>
      </c>
    </row>
    <row r="16" spans="1:8" ht="16.7" customHeight="1" x14ac:dyDescent="0.5">
      <c r="A16" t="s">
        <v>7</v>
      </c>
      <c r="C16" s="1">
        <f>60.68+91.05+52.13</f>
        <v>203.85999999999999</v>
      </c>
    </row>
    <row r="17" spans="1:7" x14ac:dyDescent="0.5">
      <c r="A17" t="s">
        <v>9</v>
      </c>
      <c r="C17" s="1">
        <v>2035.14</v>
      </c>
    </row>
    <row r="18" spans="1:7" x14ac:dyDescent="0.5">
      <c r="A18" t="s">
        <v>8</v>
      </c>
      <c r="C18" s="1">
        <v>6860.82</v>
      </c>
    </row>
    <row r="19" spans="1:7" x14ac:dyDescent="0.5">
      <c r="A19" t="s">
        <v>40</v>
      </c>
      <c r="C19" s="1">
        <v>50</v>
      </c>
    </row>
    <row r="20" spans="1:7" x14ac:dyDescent="0.5">
      <c r="A20" t="s">
        <v>74</v>
      </c>
      <c r="C20" s="3">
        <f>'2021 Deductions'!E50</f>
        <v>8481.7100000000009</v>
      </c>
    </row>
    <row r="21" spans="1:7" x14ac:dyDescent="0.5">
      <c r="A21" t="s">
        <v>14</v>
      </c>
      <c r="C21" s="7">
        <f>SUM(C16:C20)</f>
        <v>17631.53</v>
      </c>
    </row>
    <row r="22" spans="1:7" x14ac:dyDescent="0.5">
      <c r="G22" s="1"/>
    </row>
    <row r="23" spans="1:7" x14ac:dyDescent="0.5">
      <c r="A23" t="s">
        <v>15</v>
      </c>
      <c r="C23" s="7">
        <f>C12-C21</f>
        <v>70101.850000000006</v>
      </c>
    </row>
    <row r="24" spans="1:7" x14ac:dyDescent="0.5">
      <c r="A24" t="s">
        <v>86</v>
      </c>
      <c r="C24" s="2">
        <f>-C34-C35</f>
        <v>-10543.75</v>
      </c>
    </row>
    <row r="25" spans="1:7" x14ac:dyDescent="0.5">
      <c r="A25" t="s">
        <v>106</v>
      </c>
      <c r="C25" s="3">
        <f>-C37</f>
        <v>-831.24</v>
      </c>
    </row>
    <row r="26" spans="1:7" x14ac:dyDescent="0.5">
      <c r="A26" t="s">
        <v>38</v>
      </c>
      <c r="C26" s="2">
        <f>SUM(C23:C24)</f>
        <v>59558.100000000006</v>
      </c>
      <c r="G26" s="4"/>
    </row>
    <row r="27" spans="1:7" x14ac:dyDescent="0.5">
      <c r="C27" s="2"/>
    </row>
    <row r="28" spans="1:7" x14ac:dyDescent="0.5">
      <c r="C28" s="2"/>
    </row>
    <row r="29" spans="1:7" x14ac:dyDescent="0.5">
      <c r="C29" s="2"/>
    </row>
    <row r="30" spans="1:7" x14ac:dyDescent="0.5">
      <c r="C30" s="2"/>
    </row>
    <row r="31" spans="1:7" x14ac:dyDescent="0.5">
      <c r="C31" s="2"/>
    </row>
    <row r="32" spans="1:7" x14ac:dyDescent="0.5">
      <c r="C32" s="2"/>
    </row>
    <row r="33" spans="1:5" x14ac:dyDescent="0.5">
      <c r="A33" t="s">
        <v>58</v>
      </c>
      <c r="C33" s="2"/>
    </row>
    <row r="34" spans="1:5" x14ac:dyDescent="0.5">
      <c r="A34" t="s">
        <v>107</v>
      </c>
      <c r="C34" s="1">
        <v>3043.75</v>
      </c>
    </row>
    <row r="35" spans="1:5" x14ac:dyDescent="0.5">
      <c r="A35" t="s">
        <v>108</v>
      </c>
      <c r="C35" s="2">
        <v>7500</v>
      </c>
      <c r="E35" s="4"/>
    </row>
    <row r="36" spans="1:5" x14ac:dyDescent="0.5">
      <c r="C36" s="2"/>
      <c r="E36" s="4"/>
    </row>
    <row r="37" spans="1:5" x14ac:dyDescent="0.5">
      <c r="A37" t="s">
        <v>109</v>
      </c>
      <c r="C37" s="2">
        <v>831.24</v>
      </c>
    </row>
    <row r="38" spans="1:5" x14ac:dyDescent="0.5">
      <c r="C38" s="2"/>
      <c r="E38" s="4"/>
    </row>
    <row r="39" spans="1:5" x14ac:dyDescent="0.5">
      <c r="C39" s="2"/>
    </row>
    <row r="40" spans="1:5" x14ac:dyDescent="0.5">
      <c r="C40" s="2"/>
    </row>
    <row r="41" spans="1:5" x14ac:dyDescent="0.5">
      <c r="C41" s="2"/>
    </row>
  </sheetData>
  <pageMargins left="0.7" right="0.7" top="0.75" bottom="0.75" header="0.3" footer="0.3"/>
  <pageSetup scale="92" orientation="landscape" r:id="rId1"/>
  <headerFooter>
    <oddHeader>&amp;C2021 Tax Information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A14A1-00ED-4399-A6BE-8CA0817F54C8}">
  <sheetPr>
    <pageSetUpPr fitToPage="1"/>
  </sheetPr>
  <dimension ref="A1:G37"/>
  <sheetViews>
    <sheetView topLeftCell="A14" workbookViewId="0">
      <selection activeCell="A43" sqref="A43"/>
    </sheetView>
  </sheetViews>
  <sheetFormatPr defaultRowHeight="14.35" x14ac:dyDescent="0.5"/>
  <cols>
    <col min="1" max="1" width="31" customWidth="1"/>
    <col min="3" max="3" width="18.17578125" style="1" customWidth="1"/>
    <col min="4" max="4" width="1.3515625" customWidth="1"/>
  </cols>
  <sheetData>
    <row r="1" spans="1:6" x14ac:dyDescent="0.5">
      <c r="A1" s="4" t="s">
        <v>2</v>
      </c>
    </row>
    <row r="4" spans="1:6" x14ac:dyDescent="0.5">
      <c r="A4" t="s">
        <v>23</v>
      </c>
      <c r="C4" s="1">
        <f>15676.8+10862.4</f>
        <v>26539.199999999997</v>
      </c>
    </row>
    <row r="5" spans="1:6" x14ac:dyDescent="0.5">
      <c r="A5" t="s">
        <v>1</v>
      </c>
      <c r="C5" s="1">
        <v>5550</v>
      </c>
    </row>
    <row r="6" spans="1:6" x14ac:dyDescent="0.5">
      <c r="A6" t="s">
        <v>25</v>
      </c>
      <c r="C6" s="2">
        <v>26842</v>
      </c>
    </row>
    <row r="7" spans="1:6" x14ac:dyDescent="0.5">
      <c r="A7" t="s">
        <v>0</v>
      </c>
      <c r="C7" s="1">
        <v>15505.78</v>
      </c>
    </row>
    <row r="8" spans="1:6" x14ac:dyDescent="0.5">
      <c r="A8" t="s">
        <v>62</v>
      </c>
      <c r="C8" s="3">
        <v>1137.2</v>
      </c>
      <c r="F8" s="5"/>
    </row>
    <row r="9" spans="1:6" x14ac:dyDescent="0.5">
      <c r="A9" t="s">
        <v>56</v>
      </c>
      <c r="C9" s="1">
        <f>SUM(C4:C8)</f>
        <v>75574.179999999993</v>
      </c>
    </row>
    <row r="11" spans="1:6" x14ac:dyDescent="0.5">
      <c r="A11" t="s">
        <v>53</v>
      </c>
      <c r="C11" s="1">
        <f>287.41+33.88+42.78</f>
        <v>364.07000000000005</v>
      </c>
    </row>
    <row r="12" spans="1:6" x14ac:dyDescent="0.5">
      <c r="A12" t="s">
        <v>57</v>
      </c>
      <c r="C12" s="7">
        <f>C9+C11</f>
        <v>75938.25</v>
      </c>
    </row>
    <row r="15" spans="1:6" x14ac:dyDescent="0.5">
      <c r="A15" s="4" t="s">
        <v>3</v>
      </c>
    </row>
    <row r="16" spans="1:6" ht="16.7" customHeight="1" x14ac:dyDescent="0.5">
      <c r="A16" t="s">
        <v>7</v>
      </c>
      <c r="C16" s="1">
        <f>60.68+91.05+52.13</f>
        <v>203.85999999999999</v>
      </c>
    </row>
    <row r="17" spans="1:7" x14ac:dyDescent="0.5">
      <c r="A17" t="s">
        <v>9</v>
      </c>
      <c r="C17" s="1">
        <v>1932.63</v>
      </c>
    </row>
    <row r="18" spans="1:7" x14ac:dyDescent="0.5">
      <c r="A18" t="s">
        <v>8</v>
      </c>
      <c r="C18" s="1">
        <f>1708.32+1708.31+1747.31+1747.3</f>
        <v>6911.2400000000007</v>
      </c>
    </row>
    <row r="19" spans="1:7" x14ac:dyDescent="0.5">
      <c r="A19" t="s">
        <v>40</v>
      </c>
      <c r="C19" s="1">
        <v>50</v>
      </c>
    </row>
    <row r="20" spans="1:7" x14ac:dyDescent="0.5">
      <c r="A20" t="s">
        <v>5</v>
      </c>
      <c r="C20" s="1">
        <v>350</v>
      </c>
    </row>
    <row r="21" spans="1:7" x14ac:dyDescent="0.5">
      <c r="A21" t="s">
        <v>6</v>
      </c>
      <c r="C21" s="1">
        <v>350</v>
      </c>
    </row>
    <row r="22" spans="1:7" x14ac:dyDescent="0.5">
      <c r="A22" t="s">
        <v>61</v>
      </c>
      <c r="C22" s="1">
        <v>794.52</v>
      </c>
    </row>
    <row r="23" spans="1:7" x14ac:dyDescent="0.5">
      <c r="A23" t="s">
        <v>74</v>
      </c>
      <c r="C23" s="3">
        <f>'2020 Deductions'!E45</f>
        <v>7252.2300000000014</v>
      </c>
    </row>
    <row r="24" spans="1:7" x14ac:dyDescent="0.5">
      <c r="A24" t="s">
        <v>14</v>
      </c>
      <c r="C24" s="7">
        <f>SUM(C16:C23)</f>
        <v>17844.480000000003</v>
      </c>
    </row>
    <row r="25" spans="1:7" x14ac:dyDescent="0.5">
      <c r="G25" s="1"/>
    </row>
    <row r="26" spans="1:7" x14ac:dyDescent="0.5">
      <c r="A26" t="s">
        <v>15</v>
      </c>
      <c r="C26" s="7">
        <f>C12-C24</f>
        <v>58093.77</v>
      </c>
    </row>
    <row r="29" spans="1:7" x14ac:dyDescent="0.5">
      <c r="A29" t="s">
        <v>58</v>
      </c>
      <c r="C29" s="2"/>
    </row>
    <row r="30" spans="1:7" x14ac:dyDescent="0.5">
      <c r="A30" t="s">
        <v>54</v>
      </c>
      <c r="C30" s="1">
        <v>2325.87</v>
      </c>
    </row>
    <row r="31" spans="1:7" x14ac:dyDescent="0.5">
      <c r="A31" t="s">
        <v>55</v>
      </c>
      <c r="C31" s="2">
        <v>779.91</v>
      </c>
    </row>
    <row r="33" spans="1:3" x14ac:dyDescent="0.5">
      <c r="A33" t="s">
        <v>11</v>
      </c>
      <c r="C33" s="2">
        <v>1692.75</v>
      </c>
    </row>
    <row r="34" spans="1:3" x14ac:dyDescent="0.5">
      <c r="A34" t="s">
        <v>26</v>
      </c>
      <c r="C34" s="2">
        <v>6550</v>
      </c>
    </row>
    <row r="35" spans="1:3" x14ac:dyDescent="0.5">
      <c r="C35" s="2"/>
    </row>
    <row r="36" spans="1:3" x14ac:dyDescent="0.5">
      <c r="A36" t="s">
        <v>27</v>
      </c>
      <c r="C36" s="2">
        <v>1640</v>
      </c>
    </row>
    <row r="37" spans="1:3" x14ac:dyDescent="0.5">
      <c r="A37" t="s">
        <v>12</v>
      </c>
      <c r="C37" s="2">
        <v>333</v>
      </c>
    </row>
  </sheetData>
  <pageMargins left="0.7" right="0.7" top="0.75" bottom="0.75" header="0.3" footer="0.3"/>
  <pageSetup scale="92" orientation="landscape" r:id="rId1"/>
  <headerFooter>
    <oddHeader>&amp;C2020 Tax Information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2121-724B-4003-AEF1-99B18A07EB25}">
  <sheetPr>
    <pageSetUpPr fitToPage="1"/>
  </sheetPr>
  <dimension ref="A1:G43"/>
  <sheetViews>
    <sheetView tabSelected="1" zoomScaleNormal="100" workbookViewId="0">
      <selection activeCell="E20" sqref="E20"/>
    </sheetView>
  </sheetViews>
  <sheetFormatPr defaultRowHeight="14.35" x14ac:dyDescent="0.5"/>
  <cols>
    <col min="1" max="1" width="13.17578125" style="11" customWidth="1"/>
    <col min="2" max="2" width="4.234375" customWidth="1"/>
    <col min="3" max="3" width="31.5859375" customWidth="1"/>
    <col min="4" max="4" width="2.52734375" customWidth="1"/>
    <col min="5" max="5" width="12.29296875" customWidth="1"/>
    <col min="6" max="6" width="9.29296875" bestFit="1" customWidth="1"/>
  </cols>
  <sheetData>
    <row r="1" spans="1:6" x14ac:dyDescent="0.5">
      <c r="A1" s="11" t="s">
        <v>28</v>
      </c>
      <c r="C1" t="s">
        <v>29</v>
      </c>
      <c r="E1" t="s">
        <v>30</v>
      </c>
    </row>
    <row r="3" spans="1:6" x14ac:dyDescent="0.5">
      <c r="A3" s="12"/>
      <c r="C3" t="s">
        <v>48</v>
      </c>
      <c r="E3" s="5"/>
    </row>
    <row r="4" spans="1:6" x14ac:dyDescent="0.5">
      <c r="A4" s="12"/>
      <c r="E4" s="5"/>
    </row>
    <row r="5" spans="1:6" x14ac:dyDescent="0.5">
      <c r="A5" s="12">
        <v>44574</v>
      </c>
      <c r="C5" t="s">
        <v>79</v>
      </c>
      <c r="E5" s="5">
        <v>391.58</v>
      </c>
    </row>
    <row r="6" spans="1:6" x14ac:dyDescent="0.5">
      <c r="A6" s="12">
        <v>44579</v>
      </c>
      <c r="C6" t="s">
        <v>118</v>
      </c>
      <c r="E6" s="5">
        <v>30.16</v>
      </c>
    </row>
    <row r="7" spans="1:6" x14ac:dyDescent="0.5">
      <c r="A7" s="12">
        <v>44580</v>
      </c>
      <c r="C7" t="s">
        <v>119</v>
      </c>
      <c r="E7" s="5">
        <v>9.9</v>
      </c>
    </row>
    <row r="8" spans="1:6" x14ac:dyDescent="0.5">
      <c r="A8" s="12" t="s">
        <v>121</v>
      </c>
      <c r="C8" t="s">
        <v>120</v>
      </c>
      <c r="E8" s="5">
        <f>22.3*7</f>
        <v>156.1</v>
      </c>
    </row>
    <row r="9" spans="1:6" x14ac:dyDescent="0.5">
      <c r="A9" s="12">
        <v>44641</v>
      </c>
      <c r="B9" s="14"/>
      <c r="C9" t="s">
        <v>122</v>
      </c>
      <c r="E9" s="5">
        <v>96</v>
      </c>
      <c r="F9" s="13"/>
    </row>
    <row r="10" spans="1:6" x14ac:dyDescent="0.5">
      <c r="A10" s="12">
        <v>44664</v>
      </c>
      <c r="C10" t="s">
        <v>123</v>
      </c>
      <c r="E10" s="5">
        <v>31.86</v>
      </c>
    </row>
    <row r="11" spans="1:6" x14ac:dyDescent="0.5">
      <c r="A11" s="12">
        <v>44721</v>
      </c>
      <c r="C11" t="s">
        <v>124</v>
      </c>
      <c r="E11" s="5">
        <v>91.25</v>
      </c>
    </row>
    <row r="12" spans="1:6" x14ac:dyDescent="0.5">
      <c r="A12" s="12">
        <v>44727</v>
      </c>
      <c r="B12" s="13"/>
      <c r="C12" t="s">
        <v>125</v>
      </c>
      <c r="E12" s="5">
        <v>44</v>
      </c>
    </row>
    <row r="13" spans="1:6" x14ac:dyDescent="0.5">
      <c r="A13" s="12"/>
      <c r="B13" s="13"/>
      <c r="C13" t="s">
        <v>18</v>
      </c>
      <c r="E13" s="15">
        <v>74.36</v>
      </c>
    </row>
    <row r="14" spans="1:6" x14ac:dyDescent="0.5">
      <c r="A14" s="12" t="s">
        <v>115</v>
      </c>
      <c r="E14" s="7">
        <f>SUM(E5:E13)</f>
        <v>925.21</v>
      </c>
    </row>
    <row r="15" spans="1:6" x14ac:dyDescent="0.5">
      <c r="A15" s="12"/>
      <c r="C15" t="s">
        <v>46</v>
      </c>
      <c r="E15" s="1"/>
    </row>
    <row r="16" spans="1:6" x14ac:dyDescent="0.5">
      <c r="A16" s="12"/>
      <c r="E16" s="1"/>
    </row>
    <row r="17" spans="1:7" x14ac:dyDescent="0.5">
      <c r="A17" s="12"/>
      <c r="E17" s="7"/>
      <c r="G17" s="4"/>
    </row>
    <row r="18" spans="1:7" x14ac:dyDescent="0.5">
      <c r="A18" s="12"/>
      <c r="C18" t="s">
        <v>110</v>
      </c>
      <c r="E18" s="1"/>
      <c r="G18" s="4"/>
    </row>
    <row r="19" spans="1:7" x14ac:dyDescent="0.5">
      <c r="A19" t="s">
        <v>127</v>
      </c>
      <c r="C19" t="s">
        <v>117</v>
      </c>
      <c r="E19" s="1">
        <f>24.99*7</f>
        <v>174.92999999999998</v>
      </c>
    </row>
    <row r="20" spans="1:7" x14ac:dyDescent="0.5">
      <c r="A20" t="s">
        <v>128</v>
      </c>
      <c r="C20" t="s">
        <v>6</v>
      </c>
      <c r="E20" s="1">
        <f>25*5+79.99*7</f>
        <v>684.93</v>
      </c>
    </row>
    <row r="21" spans="1:7" ht="16.350000000000001" x14ac:dyDescent="0.8">
      <c r="A21" t="s">
        <v>111</v>
      </c>
      <c r="C21" t="s">
        <v>105</v>
      </c>
      <c r="E21" s="16">
        <v>832.8</v>
      </c>
    </row>
    <row r="22" spans="1:7" x14ac:dyDescent="0.5">
      <c r="A22" t="s">
        <v>115</v>
      </c>
      <c r="E22" s="7">
        <f>SUM(E19:E21)</f>
        <v>1692.6599999999999</v>
      </c>
      <c r="G22" s="4"/>
    </row>
    <row r="23" spans="1:7" x14ac:dyDescent="0.5">
      <c r="A23" s="12"/>
      <c r="C23" t="s">
        <v>50</v>
      </c>
      <c r="E23" s="1"/>
    </row>
    <row r="24" spans="1:7" x14ac:dyDescent="0.5">
      <c r="A24" s="12"/>
      <c r="E24" s="1"/>
    </row>
    <row r="25" spans="1:7" x14ac:dyDescent="0.5">
      <c r="A25" s="12">
        <v>44239</v>
      </c>
      <c r="C25" t="s">
        <v>126</v>
      </c>
      <c r="E25" s="1">
        <v>84.52</v>
      </c>
    </row>
    <row r="26" spans="1:7" x14ac:dyDescent="0.5">
      <c r="A26" s="12">
        <v>44787</v>
      </c>
      <c r="C26" t="s">
        <v>126</v>
      </c>
      <c r="E26" s="1">
        <v>84.52</v>
      </c>
    </row>
    <row r="27" spans="1:7" x14ac:dyDescent="0.5">
      <c r="A27" s="12">
        <v>44559</v>
      </c>
      <c r="C27" t="s">
        <v>126</v>
      </c>
      <c r="E27" s="3">
        <v>84.52</v>
      </c>
    </row>
    <row r="28" spans="1:7" x14ac:dyDescent="0.5">
      <c r="A28" s="12" t="s">
        <v>115</v>
      </c>
      <c r="E28" s="7">
        <f>SUM(E25:E27)</f>
        <v>253.56</v>
      </c>
    </row>
    <row r="29" spans="1:7" x14ac:dyDescent="0.5">
      <c r="A29" s="12"/>
      <c r="E29" s="7"/>
    </row>
    <row r="30" spans="1:7" x14ac:dyDescent="0.5">
      <c r="A30" s="12"/>
      <c r="C30" t="s">
        <v>14</v>
      </c>
      <c r="E30" s="7">
        <f>SUM(E14+E22+E28)</f>
        <v>2871.43</v>
      </c>
    </row>
    <row r="31" spans="1:7" x14ac:dyDescent="0.5">
      <c r="A31" s="12"/>
      <c r="E31" s="5"/>
    </row>
    <row r="32" spans="1:7" x14ac:dyDescent="0.5">
      <c r="A32" s="12"/>
      <c r="E32" s="5"/>
    </row>
    <row r="33" spans="1:5" x14ac:dyDescent="0.5">
      <c r="A33" s="12"/>
      <c r="E33" s="5"/>
    </row>
    <row r="34" spans="1:5" x14ac:dyDescent="0.5">
      <c r="A34" s="12"/>
      <c r="E34" s="5"/>
    </row>
    <row r="35" spans="1:5" x14ac:dyDescent="0.5">
      <c r="A35" s="12"/>
      <c r="E35" s="5"/>
    </row>
    <row r="36" spans="1:5" x14ac:dyDescent="0.5">
      <c r="A36" s="12"/>
      <c r="E36" s="5"/>
    </row>
    <row r="37" spans="1:5" x14ac:dyDescent="0.5">
      <c r="A37" s="12"/>
      <c r="E37" s="5"/>
    </row>
    <row r="38" spans="1:5" x14ac:dyDescent="0.5">
      <c r="A38" s="12"/>
      <c r="E38" s="5"/>
    </row>
    <row r="39" spans="1:5" x14ac:dyDescent="0.5">
      <c r="A39" s="12"/>
      <c r="E39" s="5"/>
    </row>
    <row r="40" spans="1:5" x14ac:dyDescent="0.5">
      <c r="A40" s="12"/>
      <c r="E40" s="5"/>
    </row>
    <row r="41" spans="1:5" x14ac:dyDescent="0.5">
      <c r="A41" s="12"/>
      <c r="E41" s="5"/>
    </row>
    <row r="42" spans="1:5" x14ac:dyDescent="0.5">
      <c r="A42" s="12"/>
      <c r="E42" s="5"/>
    </row>
    <row r="43" spans="1:5" x14ac:dyDescent="0.5">
      <c r="A43" s="12"/>
    </row>
  </sheetData>
  <pageMargins left="0.7" right="0.7" top="0.75" bottom="0.75" header="0.3" footer="0.3"/>
  <pageSetup orientation="portrait" r:id="rId1"/>
  <headerFooter>
    <oddHeader xml:space="preserve">&amp;C2022 DEDUCTIONS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78E1-505D-4794-8574-0AABC4CFBE3B}">
  <sheetPr>
    <pageSetUpPr fitToPage="1"/>
  </sheetPr>
  <dimension ref="A1:M63"/>
  <sheetViews>
    <sheetView topLeftCell="A8" zoomScaleNormal="100" workbookViewId="0">
      <selection activeCell="E29" sqref="E29"/>
    </sheetView>
  </sheetViews>
  <sheetFormatPr defaultRowHeight="14.35" x14ac:dyDescent="0.5"/>
  <cols>
    <col min="1" max="1" width="13.17578125" style="11" customWidth="1"/>
    <col min="2" max="2" width="2.87890625" customWidth="1"/>
    <col min="3" max="3" width="31.5859375" customWidth="1"/>
    <col min="4" max="4" width="2.52734375" customWidth="1"/>
    <col min="5" max="5" width="12.29296875" customWidth="1"/>
  </cols>
  <sheetData>
    <row r="1" spans="1:13" x14ac:dyDescent="0.5">
      <c r="A1" s="11" t="s">
        <v>28</v>
      </c>
      <c r="C1" t="s">
        <v>29</v>
      </c>
      <c r="E1" t="s">
        <v>30</v>
      </c>
    </row>
    <row r="3" spans="1:13" x14ac:dyDescent="0.5">
      <c r="A3" s="12"/>
      <c r="C3" t="s">
        <v>48</v>
      </c>
      <c r="E3" s="5"/>
    </row>
    <row r="4" spans="1:13" x14ac:dyDescent="0.5">
      <c r="A4" s="12"/>
      <c r="E4" s="5"/>
    </row>
    <row r="5" spans="1:13" x14ac:dyDescent="0.5">
      <c r="A5" s="12">
        <v>44221</v>
      </c>
      <c r="C5" t="s">
        <v>76</v>
      </c>
      <c r="E5" s="1">
        <v>36.159999999999997</v>
      </c>
    </row>
    <row r="6" spans="1:13" x14ac:dyDescent="0.5">
      <c r="A6" s="12" t="s">
        <v>77</v>
      </c>
      <c r="C6" t="s">
        <v>78</v>
      </c>
      <c r="E6" s="1">
        <v>267.60000000000002</v>
      </c>
    </row>
    <row r="7" spans="1:13" x14ac:dyDescent="0.5">
      <c r="A7" s="12">
        <v>44253</v>
      </c>
      <c r="C7" t="s">
        <v>79</v>
      </c>
      <c r="E7" s="1">
        <v>391.58</v>
      </c>
      <c r="M7" s="10"/>
    </row>
    <row r="8" spans="1:13" x14ac:dyDescent="0.5">
      <c r="A8" s="12">
        <v>44267</v>
      </c>
      <c r="C8" t="s">
        <v>83</v>
      </c>
      <c r="E8" s="1">
        <f>3.66+120</f>
        <v>123.66</v>
      </c>
    </row>
    <row r="9" spans="1:13" x14ac:dyDescent="0.5">
      <c r="A9" s="12">
        <v>44272</v>
      </c>
      <c r="C9" t="s">
        <v>76</v>
      </c>
      <c r="E9" s="1">
        <v>56.32</v>
      </c>
    </row>
    <row r="10" spans="1:13" x14ac:dyDescent="0.5">
      <c r="A10" s="12">
        <v>44294</v>
      </c>
      <c r="C10" t="s">
        <v>84</v>
      </c>
      <c r="E10" s="1">
        <v>69.05</v>
      </c>
    </row>
    <row r="11" spans="1:13" x14ac:dyDescent="0.5">
      <c r="A11" s="12" t="s">
        <v>80</v>
      </c>
      <c r="C11" t="s">
        <v>81</v>
      </c>
      <c r="E11" s="1">
        <v>39.6</v>
      </c>
    </row>
    <row r="12" spans="1:13" x14ac:dyDescent="0.5">
      <c r="A12" s="12">
        <v>44546</v>
      </c>
      <c r="C12" t="s">
        <v>82</v>
      </c>
      <c r="E12" s="1">
        <v>19.989999999999998</v>
      </c>
    </row>
    <row r="13" spans="1:13" x14ac:dyDescent="0.5">
      <c r="A13" s="12"/>
      <c r="C13" t="s">
        <v>85</v>
      </c>
      <c r="E13" s="1"/>
    </row>
    <row r="14" spans="1:13" x14ac:dyDescent="0.5">
      <c r="A14" s="12"/>
      <c r="C14" t="s">
        <v>35</v>
      </c>
      <c r="E14" s="1"/>
    </row>
    <row r="15" spans="1:13" x14ac:dyDescent="0.5">
      <c r="A15" s="12" t="s">
        <v>115</v>
      </c>
      <c r="E15" s="7">
        <f>SUM(E5:E14)</f>
        <v>1003.9599999999999</v>
      </c>
    </row>
    <row r="16" spans="1:13" x14ac:dyDescent="0.5">
      <c r="A16" s="12"/>
      <c r="C16" t="s">
        <v>46</v>
      </c>
      <c r="E16" s="1"/>
    </row>
    <row r="17" spans="1:7" x14ac:dyDescent="0.5">
      <c r="A17" s="12"/>
      <c r="E17" s="1"/>
    </row>
    <row r="18" spans="1:7" x14ac:dyDescent="0.5">
      <c r="A18" s="12">
        <v>44298</v>
      </c>
      <c r="C18" t="s">
        <v>88</v>
      </c>
      <c r="E18" s="1">
        <v>534.99</v>
      </c>
    </row>
    <row r="19" spans="1:7" x14ac:dyDescent="0.5">
      <c r="A19" s="12">
        <v>44300</v>
      </c>
      <c r="C19" t="s">
        <v>89</v>
      </c>
      <c r="E19" s="1">
        <v>197.95</v>
      </c>
    </row>
    <row r="20" spans="1:7" x14ac:dyDescent="0.5">
      <c r="A20" s="12">
        <v>44306</v>
      </c>
      <c r="C20" t="s">
        <v>90</v>
      </c>
      <c r="E20" s="1">
        <v>199</v>
      </c>
    </row>
    <row r="21" spans="1:7" x14ac:dyDescent="0.5">
      <c r="A21" s="12">
        <v>44355</v>
      </c>
      <c r="C21" t="s">
        <v>91</v>
      </c>
      <c r="E21" s="1">
        <v>1088.21</v>
      </c>
      <c r="G21" s="4"/>
    </row>
    <row r="22" spans="1:7" x14ac:dyDescent="0.5">
      <c r="A22" s="12" t="s">
        <v>115</v>
      </c>
      <c r="E22" s="7">
        <f>SUM(E18:E21)</f>
        <v>2020.15</v>
      </c>
      <c r="G22" s="4"/>
    </row>
    <row r="23" spans="1:7" x14ac:dyDescent="0.5">
      <c r="A23" s="12"/>
      <c r="E23" s="7"/>
      <c r="G23" s="4"/>
    </row>
    <row r="24" spans="1:7" x14ac:dyDescent="0.5">
      <c r="A24" s="12"/>
      <c r="C24" t="s">
        <v>116</v>
      </c>
      <c r="E24" s="7">
        <f>3465.17</f>
        <v>3465.17</v>
      </c>
      <c r="G24" s="4"/>
    </row>
    <row r="25" spans="1:7" x14ac:dyDescent="0.5">
      <c r="A25" s="12"/>
      <c r="E25" s="7"/>
      <c r="G25" s="4"/>
    </row>
    <row r="26" spans="1:7" x14ac:dyDescent="0.5">
      <c r="A26" s="12"/>
      <c r="C26" t="s">
        <v>110</v>
      </c>
      <c r="E26" s="1"/>
      <c r="G26" s="4"/>
    </row>
    <row r="27" spans="1:7" x14ac:dyDescent="0.5">
      <c r="A27" t="s">
        <v>111</v>
      </c>
      <c r="C27" t="s">
        <v>104</v>
      </c>
      <c r="E27" s="1">
        <v>220</v>
      </c>
    </row>
    <row r="28" spans="1:7" x14ac:dyDescent="0.5">
      <c r="A28" t="s">
        <v>111</v>
      </c>
      <c r="C28" t="s">
        <v>6</v>
      </c>
      <c r="E28" s="1">
        <v>300</v>
      </c>
    </row>
    <row r="29" spans="1:7" x14ac:dyDescent="0.5">
      <c r="A29" t="s">
        <v>111</v>
      </c>
      <c r="C29" t="s">
        <v>105</v>
      </c>
      <c r="E29" s="2">
        <v>1031.9100000000001</v>
      </c>
      <c r="F29" t="s">
        <v>87</v>
      </c>
    </row>
    <row r="30" spans="1:7" x14ac:dyDescent="0.5">
      <c r="A30" t="s">
        <v>115</v>
      </c>
      <c r="E30" s="7">
        <f>SUM(E27:E29)</f>
        <v>1551.91</v>
      </c>
      <c r="G30" s="4"/>
    </row>
    <row r="31" spans="1:7" x14ac:dyDescent="0.5">
      <c r="A31" s="12"/>
      <c r="C31" t="s">
        <v>50</v>
      </c>
      <c r="E31" s="1"/>
    </row>
    <row r="32" spans="1:7" x14ac:dyDescent="0.5">
      <c r="A32" s="12"/>
      <c r="E32" s="1"/>
    </row>
    <row r="33" spans="1:5" x14ac:dyDescent="0.5">
      <c r="A33" s="12">
        <v>44239</v>
      </c>
      <c r="C33" t="s">
        <v>102</v>
      </c>
      <c r="E33" s="1">
        <v>83.93</v>
      </c>
    </row>
    <row r="34" spans="1:5" x14ac:dyDescent="0.5">
      <c r="A34" s="12">
        <v>44298</v>
      </c>
      <c r="C34" t="s">
        <v>92</v>
      </c>
      <c r="E34" s="1">
        <v>26.04</v>
      </c>
    </row>
    <row r="35" spans="1:5" x14ac:dyDescent="0.5">
      <c r="A35" s="12">
        <v>44298</v>
      </c>
      <c r="C35" t="s">
        <v>65</v>
      </c>
      <c r="E35" s="1">
        <v>26.1</v>
      </c>
    </row>
    <row r="36" spans="1:5" x14ac:dyDescent="0.5">
      <c r="A36" s="12">
        <v>44317</v>
      </c>
      <c r="C36" t="s">
        <v>93</v>
      </c>
      <c r="E36" s="1">
        <v>29.96</v>
      </c>
    </row>
    <row r="37" spans="1:5" x14ac:dyDescent="0.5">
      <c r="A37" s="12">
        <v>44328</v>
      </c>
      <c r="C37" t="s">
        <v>94</v>
      </c>
      <c r="E37" s="1">
        <v>12.64</v>
      </c>
    </row>
    <row r="38" spans="1:5" x14ac:dyDescent="0.5">
      <c r="A38" s="12">
        <v>44337</v>
      </c>
      <c r="C38" t="s">
        <v>103</v>
      </c>
      <c r="E38" s="1">
        <v>79.680000000000007</v>
      </c>
    </row>
    <row r="39" spans="1:5" x14ac:dyDescent="0.5">
      <c r="A39" s="12">
        <v>44464</v>
      </c>
      <c r="C39" t="s">
        <v>95</v>
      </c>
      <c r="E39" s="1">
        <v>16.670000000000002</v>
      </c>
    </row>
    <row r="40" spans="1:5" x14ac:dyDescent="0.5">
      <c r="A40" s="12">
        <v>44494</v>
      </c>
      <c r="C40" t="s">
        <v>96</v>
      </c>
      <c r="E40" s="1">
        <v>16.670000000000002</v>
      </c>
    </row>
    <row r="41" spans="1:5" x14ac:dyDescent="0.5">
      <c r="A41" s="12">
        <v>44497</v>
      </c>
      <c r="C41" t="s">
        <v>97</v>
      </c>
      <c r="E41" s="1">
        <v>16.04</v>
      </c>
    </row>
    <row r="42" spans="1:5" x14ac:dyDescent="0.5">
      <c r="A42" s="12">
        <v>44498</v>
      </c>
      <c r="C42" t="s">
        <v>98</v>
      </c>
      <c r="E42" s="1">
        <v>7.48</v>
      </c>
    </row>
    <row r="43" spans="1:5" x14ac:dyDescent="0.5">
      <c r="A43" s="12">
        <v>44501</v>
      </c>
      <c r="C43" t="s">
        <v>98</v>
      </c>
      <c r="E43" s="1">
        <v>7.48</v>
      </c>
    </row>
    <row r="44" spans="1:5" x14ac:dyDescent="0.5">
      <c r="A44" s="12">
        <v>44505</v>
      </c>
      <c r="C44" t="s">
        <v>99</v>
      </c>
      <c r="E44" s="1">
        <v>34.1</v>
      </c>
    </row>
    <row r="45" spans="1:5" x14ac:dyDescent="0.5">
      <c r="A45" s="12">
        <v>44510</v>
      </c>
      <c r="C45" t="s">
        <v>65</v>
      </c>
      <c r="E45" s="1">
        <v>21.22</v>
      </c>
    </row>
    <row r="46" spans="1:5" x14ac:dyDescent="0.5">
      <c r="A46" s="12">
        <v>44527</v>
      </c>
      <c r="C46" t="s">
        <v>100</v>
      </c>
      <c r="E46" s="1">
        <v>3.51</v>
      </c>
    </row>
    <row r="47" spans="1:5" x14ac:dyDescent="0.5">
      <c r="A47" s="12">
        <v>44559</v>
      </c>
      <c r="C47" t="s">
        <v>101</v>
      </c>
      <c r="E47" s="3">
        <v>59</v>
      </c>
    </row>
    <row r="48" spans="1:5" x14ac:dyDescent="0.5">
      <c r="A48" s="12" t="s">
        <v>115</v>
      </c>
      <c r="E48" s="7">
        <f>SUM(E33:E47)</f>
        <v>440.5200000000001</v>
      </c>
    </row>
    <row r="49" spans="1:5" x14ac:dyDescent="0.5">
      <c r="A49" s="12"/>
      <c r="E49" s="7"/>
    </row>
    <row r="50" spans="1:5" x14ac:dyDescent="0.5">
      <c r="A50" s="12"/>
      <c r="C50" t="s">
        <v>14</v>
      </c>
      <c r="E50" s="7">
        <f>E15+E22+E24+E30+E48</f>
        <v>8481.7100000000009</v>
      </c>
    </row>
    <row r="51" spans="1:5" x14ac:dyDescent="0.5">
      <c r="A51" s="12" t="s">
        <v>112</v>
      </c>
      <c r="E51" s="5"/>
    </row>
    <row r="52" spans="1:5" x14ac:dyDescent="0.5">
      <c r="A52" s="12"/>
      <c r="E52" s="5"/>
    </row>
    <row r="53" spans="1:5" x14ac:dyDescent="0.5">
      <c r="A53" s="12"/>
      <c r="E53" s="5"/>
    </row>
    <row r="54" spans="1:5" x14ac:dyDescent="0.5">
      <c r="A54" s="12"/>
      <c r="E54" s="5"/>
    </row>
    <row r="55" spans="1:5" x14ac:dyDescent="0.5">
      <c r="A55" s="12"/>
      <c r="E55" s="5"/>
    </row>
    <row r="56" spans="1:5" x14ac:dyDescent="0.5">
      <c r="A56" s="12"/>
      <c r="E56" s="5"/>
    </row>
    <row r="57" spans="1:5" x14ac:dyDescent="0.5">
      <c r="A57" s="12"/>
      <c r="E57" s="5"/>
    </row>
    <row r="58" spans="1:5" x14ac:dyDescent="0.5">
      <c r="A58" s="12"/>
      <c r="E58" s="5"/>
    </row>
    <row r="59" spans="1:5" x14ac:dyDescent="0.5">
      <c r="A59" s="12"/>
      <c r="E59" s="5"/>
    </row>
    <row r="60" spans="1:5" x14ac:dyDescent="0.5">
      <c r="A60" s="12"/>
      <c r="E60" s="5"/>
    </row>
    <row r="61" spans="1:5" x14ac:dyDescent="0.5">
      <c r="A61" s="12"/>
      <c r="E61" s="5"/>
    </row>
    <row r="62" spans="1:5" x14ac:dyDescent="0.5">
      <c r="A62" s="12"/>
      <c r="E62" s="5"/>
    </row>
    <row r="63" spans="1:5" x14ac:dyDescent="0.5">
      <c r="A63" s="12"/>
    </row>
  </sheetData>
  <pageMargins left="0.7" right="0.7" top="0.75" bottom="0.75" header="0.3" footer="0.3"/>
  <pageSetup scale="92" orientation="portrait" r:id="rId1"/>
  <headerFooter>
    <oddHeader xml:space="preserve">&amp;C2021 DEDUCTIONS
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D9801-3870-4BEF-B1E6-B9151B3E809B}">
  <dimension ref="A1:G58"/>
  <sheetViews>
    <sheetView zoomScaleNormal="100" workbookViewId="0">
      <selection activeCell="H26" sqref="H26"/>
    </sheetView>
  </sheetViews>
  <sheetFormatPr defaultRowHeight="14.35" x14ac:dyDescent="0.5"/>
  <cols>
    <col min="1" max="1" width="12.52734375" customWidth="1"/>
    <col min="2" max="2" width="2.87890625" customWidth="1"/>
    <col min="3" max="3" width="27.87890625" customWidth="1"/>
    <col min="4" max="4" width="3.76171875" customWidth="1"/>
    <col min="5" max="5" width="12.29296875" customWidth="1"/>
  </cols>
  <sheetData>
    <row r="1" spans="1:7" x14ac:dyDescent="0.5">
      <c r="A1" t="s">
        <v>28</v>
      </c>
      <c r="C1" t="s">
        <v>29</v>
      </c>
      <c r="E1" t="s">
        <v>30</v>
      </c>
    </row>
    <row r="3" spans="1:7" x14ac:dyDescent="0.5">
      <c r="A3" s="6"/>
      <c r="C3" t="s">
        <v>48</v>
      </c>
      <c r="E3" s="5"/>
    </row>
    <row r="4" spans="1:7" x14ac:dyDescent="0.5">
      <c r="A4" s="6">
        <v>43844</v>
      </c>
      <c r="C4" t="s">
        <v>49</v>
      </c>
      <c r="E4" s="5">
        <v>30.16</v>
      </c>
    </row>
    <row r="5" spans="1:7" x14ac:dyDescent="0.5">
      <c r="A5" s="8" t="s">
        <v>39</v>
      </c>
      <c r="C5" t="s">
        <v>42</v>
      </c>
      <c r="E5" s="5">
        <f>6*9.9</f>
        <v>59.400000000000006</v>
      </c>
    </row>
    <row r="6" spans="1:7" x14ac:dyDescent="0.5">
      <c r="A6" s="6">
        <v>43922</v>
      </c>
      <c r="C6" t="s">
        <v>47</v>
      </c>
      <c r="E6" s="5">
        <v>26.55</v>
      </c>
    </row>
    <row r="7" spans="1:7" x14ac:dyDescent="0.5">
      <c r="A7" s="6">
        <v>43941</v>
      </c>
      <c r="C7" t="s">
        <v>49</v>
      </c>
      <c r="E7" s="5">
        <v>56.32</v>
      </c>
    </row>
    <row r="8" spans="1:7" x14ac:dyDescent="0.5">
      <c r="A8" s="6">
        <v>44074</v>
      </c>
      <c r="C8" t="s">
        <v>49</v>
      </c>
      <c r="E8" s="5">
        <v>28.16</v>
      </c>
    </row>
    <row r="9" spans="1:7" x14ac:dyDescent="0.5">
      <c r="A9" s="6">
        <v>44189</v>
      </c>
      <c r="C9" t="s">
        <v>51</v>
      </c>
      <c r="E9" s="5">
        <v>22.3</v>
      </c>
    </row>
    <row r="10" spans="1:7" x14ac:dyDescent="0.5">
      <c r="A10" s="6"/>
      <c r="E10" s="5"/>
    </row>
    <row r="11" spans="1:7" x14ac:dyDescent="0.5">
      <c r="A11" s="6"/>
      <c r="C11" t="s">
        <v>46</v>
      </c>
      <c r="E11" s="5"/>
    </row>
    <row r="12" spans="1:7" x14ac:dyDescent="0.5">
      <c r="A12" s="6">
        <v>43915</v>
      </c>
      <c r="C12" t="s">
        <v>31</v>
      </c>
      <c r="E12" s="5">
        <v>77.13</v>
      </c>
    </row>
    <row r="13" spans="1:7" x14ac:dyDescent="0.5">
      <c r="A13" s="6">
        <v>43918</v>
      </c>
      <c r="C13" t="s">
        <v>32</v>
      </c>
      <c r="E13" s="5">
        <v>371.87</v>
      </c>
    </row>
    <row r="14" spans="1:7" x14ac:dyDescent="0.5">
      <c r="A14" s="6">
        <v>43916</v>
      </c>
      <c r="C14" t="s">
        <v>45</v>
      </c>
      <c r="E14" s="5">
        <v>638.38</v>
      </c>
    </row>
    <row r="15" spans="1:7" x14ac:dyDescent="0.5">
      <c r="A15" s="6">
        <v>43916</v>
      </c>
      <c r="C15" t="s">
        <v>43</v>
      </c>
      <c r="E15" s="5">
        <v>3317.97</v>
      </c>
    </row>
    <row r="16" spans="1:7" x14ac:dyDescent="0.5">
      <c r="A16" s="6">
        <v>43948</v>
      </c>
      <c r="C16" t="s">
        <v>33</v>
      </c>
      <c r="E16" s="5">
        <v>66.930000000000007</v>
      </c>
      <c r="G16" s="4"/>
    </row>
    <row r="17" spans="1:5" x14ac:dyDescent="0.5">
      <c r="A17" s="6">
        <v>43993</v>
      </c>
      <c r="C17" t="s">
        <v>36</v>
      </c>
      <c r="E17" s="5">
        <v>1113</v>
      </c>
    </row>
    <row r="18" spans="1:5" x14ac:dyDescent="0.5">
      <c r="A18" s="6">
        <v>44000</v>
      </c>
      <c r="C18" t="s">
        <v>41</v>
      </c>
      <c r="E18" s="5">
        <v>194.99</v>
      </c>
    </row>
    <row r="19" spans="1:5" x14ac:dyDescent="0.5">
      <c r="A19" s="6">
        <v>44104</v>
      </c>
      <c r="C19" t="s">
        <v>37</v>
      </c>
      <c r="E19" s="5">
        <v>233.64</v>
      </c>
    </row>
    <row r="20" spans="1:5" x14ac:dyDescent="0.5">
      <c r="A20" s="6"/>
      <c r="E20" s="5"/>
    </row>
    <row r="21" spans="1:5" x14ac:dyDescent="0.5">
      <c r="A21" s="6"/>
      <c r="C21" t="s">
        <v>50</v>
      </c>
      <c r="E21" s="5"/>
    </row>
    <row r="22" spans="1:5" x14ac:dyDescent="0.5">
      <c r="A22" s="6">
        <v>43931</v>
      </c>
      <c r="C22" t="s">
        <v>34</v>
      </c>
      <c r="E22" s="5">
        <v>12.3</v>
      </c>
    </row>
    <row r="23" spans="1:5" x14ac:dyDescent="0.5">
      <c r="A23" s="6">
        <v>43945</v>
      </c>
      <c r="C23" t="s">
        <v>68</v>
      </c>
      <c r="E23" s="5">
        <v>11.99</v>
      </c>
    </row>
    <row r="24" spans="1:5" x14ac:dyDescent="0.5">
      <c r="A24" s="6">
        <v>43948</v>
      </c>
      <c r="C24" t="s">
        <v>59</v>
      </c>
      <c r="E24" s="5">
        <v>94.56</v>
      </c>
    </row>
    <row r="25" spans="1:5" x14ac:dyDescent="0.5">
      <c r="A25" s="6">
        <v>43948</v>
      </c>
      <c r="C25" t="s">
        <v>69</v>
      </c>
      <c r="E25" s="5">
        <v>13.79</v>
      </c>
    </row>
    <row r="26" spans="1:5" x14ac:dyDescent="0.5">
      <c r="A26" s="6">
        <v>43950</v>
      </c>
      <c r="C26" t="s">
        <v>34</v>
      </c>
      <c r="E26" s="5">
        <v>23.3</v>
      </c>
    </row>
    <row r="27" spans="1:5" x14ac:dyDescent="0.5">
      <c r="A27" s="6">
        <v>43963</v>
      </c>
      <c r="C27" t="s">
        <v>60</v>
      </c>
      <c r="E27" s="5">
        <v>121.13</v>
      </c>
    </row>
    <row r="28" spans="1:5" x14ac:dyDescent="0.5">
      <c r="A28" s="6">
        <v>43976</v>
      </c>
      <c r="C28" t="s">
        <v>70</v>
      </c>
      <c r="E28" s="5">
        <v>15.93</v>
      </c>
    </row>
    <row r="29" spans="1:5" x14ac:dyDescent="0.5">
      <c r="A29" s="6">
        <v>44003</v>
      </c>
      <c r="C29" t="s">
        <v>71</v>
      </c>
      <c r="E29" s="5">
        <v>26.55</v>
      </c>
    </row>
    <row r="30" spans="1:5" x14ac:dyDescent="0.5">
      <c r="A30" s="6">
        <v>44009</v>
      </c>
      <c r="C30" t="s">
        <v>64</v>
      </c>
      <c r="E30" s="5">
        <v>22.1</v>
      </c>
    </row>
    <row r="31" spans="1:5" x14ac:dyDescent="0.5">
      <c r="A31" s="6">
        <v>44012</v>
      </c>
      <c r="C31" t="s">
        <v>72</v>
      </c>
      <c r="E31" s="5">
        <v>211.44</v>
      </c>
    </row>
    <row r="32" spans="1:5" x14ac:dyDescent="0.5">
      <c r="A32" s="6">
        <v>44019</v>
      </c>
      <c r="C32" t="s">
        <v>64</v>
      </c>
      <c r="E32" s="5">
        <f>21.14+2.07</f>
        <v>23.21</v>
      </c>
    </row>
    <row r="33" spans="1:5" x14ac:dyDescent="0.5">
      <c r="A33" s="6">
        <v>44020</v>
      </c>
      <c r="C33" t="s">
        <v>65</v>
      </c>
      <c r="E33" s="5">
        <v>12</v>
      </c>
    </row>
    <row r="34" spans="1:5" x14ac:dyDescent="0.5">
      <c r="A34" s="6">
        <v>44026</v>
      </c>
      <c r="C34" t="s">
        <v>73</v>
      </c>
      <c r="E34" s="5">
        <v>62.96</v>
      </c>
    </row>
    <row r="35" spans="1:5" x14ac:dyDescent="0.5">
      <c r="A35" s="6">
        <v>44034</v>
      </c>
      <c r="C35" t="s">
        <v>64</v>
      </c>
      <c r="E35" s="5">
        <v>6.55</v>
      </c>
    </row>
    <row r="36" spans="1:5" x14ac:dyDescent="0.5">
      <c r="A36" s="6">
        <v>44042</v>
      </c>
      <c r="C36" t="s">
        <v>44</v>
      </c>
      <c r="E36" s="5">
        <v>25.49</v>
      </c>
    </row>
    <row r="37" spans="1:5" x14ac:dyDescent="0.5">
      <c r="A37" s="6">
        <v>44085</v>
      </c>
      <c r="C37" t="s">
        <v>66</v>
      </c>
      <c r="E37" s="5">
        <v>30.64</v>
      </c>
    </row>
    <row r="38" spans="1:5" x14ac:dyDescent="0.5">
      <c r="A38" s="6">
        <v>44096</v>
      </c>
      <c r="C38" t="s">
        <v>67</v>
      </c>
      <c r="E38" s="5">
        <v>27.61</v>
      </c>
    </row>
    <row r="39" spans="1:5" x14ac:dyDescent="0.5">
      <c r="A39" s="6">
        <v>44174</v>
      </c>
      <c r="C39" t="s">
        <v>63</v>
      </c>
      <c r="E39" s="5">
        <v>40.14</v>
      </c>
    </row>
    <row r="40" spans="1:5" x14ac:dyDescent="0.5">
      <c r="A40" s="6"/>
      <c r="E40" s="5"/>
    </row>
    <row r="41" spans="1:5" x14ac:dyDescent="0.5">
      <c r="A41" s="6"/>
      <c r="C41" t="s">
        <v>52</v>
      </c>
      <c r="E41" s="5"/>
    </row>
    <row r="42" spans="1:5" x14ac:dyDescent="0.5">
      <c r="A42" s="6">
        <v>43980</v>
      </c>
      <c r="C42" t="s">
        <v>35</v>
      </c>
      <c r="E42" s="5">
        <v>233.74</v>
      </c>
    </row>
    <row r="43" spans="1:5" x14ac:dyDescent="0.5">
      <c r="A43" s="6"/>
      <c r="E43" s="5"/>
    </row>
    <row r="44" spans="1:5" x14ac:dyDescent="0.5">
      <c r="A44" s="6"/>
      <c r="E44" s="5"/>
    </row>
    <row r="45" spans="1:5" x14ac:dyDescent="0.5">
      <c r="A45" s="6"/>
      <c r="C45" t="s">
        <v>38</v>
      </c>
      <c r="E45" s="7">
        <f>SUM(E3:E44)</f>
        <v>7252.2300000000014</v>
      </c>
    </row>
    <row r="46" spans="1:5" x14ac:dyDescent="0.5">
      <c r="A46" s="6"/>
      <c r="E46" s="5"/>
    </row>
    <row r="47" spans="1:5" x14ac:dyDescent="0.5">
      <c r="A47" s="6"/>
      <c r="E47" s="5"/>
    </row>
    <row r="48" spans="1:5" x14ac:dyDescent="0.5">
      <c r="A48" s="6"/>
      <c r="E48" s="5"/>
    </row>
    <row r="49" spans="1:5" x14ac:dyDescent="0.5">
      <c r="A49" s="6"/>
      <c r="E49" s="5"/>
    </row>
    <row r="50" spans="1:5" x14ac:dyDescent="0.5">
      <c r="A50" s="6"/>
      <c r="E50" s="5"/>
    </row>
    <row r="51" spans="1:5" x14ac:dyDescent="0.5">
      <c r="A51" s="6"/>
      <c r="E51" s="5"/>
    </row>
    <row r="52" spans="1:5" x14ac:dyDescent="0.5">
      <c r="A52" s="6"/>
      <c r="E52" s="5"/>
    </row>
    <row r="53" spans="1:5" x14ac:dyDescent="0.5">
      <c r="A53" s="6"/>
      <c r="E53" s="5"/>
    </row>
    <row r="54" spans="1:5" x14ac:dyDescent="0.5">
      <c r="A54" s="6"/>
      <c r="E54" s="5"/>
    </row>
    <row r="55" spans="1:5" x14ac:dyDescent="0.5">
      <c r="A55" s="6"/>
      <c r="E55" s="5"/>
    </row>
    <row r="56" spans="1:5" x14ac:dyDescent="0.5">
      <c r="A56" s="6"/>
      <c r="E56" s="5"/>
    </row>
    <row r="57" spans="1:5" x14ac:dyDescent="0.5">
      <c r="A57" s="6"/>
      <c r="E57" s="5"/>
    </row>
    <row r="58" spans="1:5" x14ac:dyDescent="0.5">
      <c r="A58" s="6"/>
    </row>
  </sheetData>
  <pageMargins left="0.7" right="0.7" top="0.75" bottom="0.75" header="0.3" footer="0.3"/>
  <pageSetup orientation="portrait" r:id="rId1"/>
  <headerFooter>
    <oddHeader xml:space="preserve">&amp;C2020 DEDUCTIONS
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2E0FB-089A-4D56-9907-A5C09080B94A}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995CE-0759-4D07-8855-2C2552F81FDA}">
  <sheetPr>
    <pageSetUpPr fitToPage="1"/>
  </sheetPr>
  <dimension ref="A1:G34"/>
  <sheetViews>
    <sheetView workbookViewId="0">
      <selection activeCell="N22" sqref="N22"/>
    </sheetView>
  </sheetViews>
  <sheetFormatPr defaultRowHeight="14.35" x14ac:dyDescent="0.5"/>
  <cols>
    <col min="1" max="1" width="31" customWidth="1"/>
    <col min="3" max="3" width="18.17578125" style="1" customWidth="1"/>
    <col min="4" max="4" width="1.3515625" customWidth="1"/>
  </cols>
  <sheetData>
    <row r="1" spans="1:3" x14ac:dyDescent="0.5">
      <c r="A1" s="4" t="s">
        <v>2</v>
      </c>
    </row>
    <row r="4" spans="1:3" x14ac:dyDescent="0.5">
      <c r="A4" t="s">
        <v>23</v>
      </c>
      <c r="C4" s="1">
        <v>23143.200000000001</v>
      </c>
    </row>
    <row r="5" spans="1:3" x14ac:dyDescent="0.5">
      <c r="A5" t="s">
        <v>24</v>
      </c>
      <c r="C5" s="1">
        <v>6000</v>
      </c>
    </row>
    <row r="6" spans="1:3" x14ac:dyDescent="0.5">
      <c r="A6">
        <v>2019</v>
      </c>
      <c r="C6" s="2">
        <v>38680.25</v>
      </c>
    </row>
    <row r="7" spans="1:3" x14ac:dyDescent="0.5">
      <c r="A7" t="s">
        <v>0</v>
      </c>
      <c r="C7" s="1">
        <v>21518.14</v>
      </c>
    </row>
    <row r="8" spans="1:3" x14ac:dyDescent="0.5">
      <c r="A8" t="s">
        <v>4</v>
      </c>
      <c r="C8" s="3">
        <v>78.36</v>
      </c>
    </row>
    <row r="9" spans="1:3" x14ac:dyDescent="0.5">
      <c r="A9" t="s">
        <v>13</v>
      </c>
      <c r="C9" s="1">
        <f>SUM(C4:C8)</f>
        <v>89419.95</v>
      </c>
    </row>
    <row r="11" spans="1:3" x14ac:dyDescent="0.5">
      <c r="A11" s="4" t="s">
        <v>3</v>
      </c>
    </row>
    <row r="12" spans="1:3" ht="16.7" customHeight="1" x14ac:dyDescent="0.5">
      <c r="A12" t="s">
        <v>7</v>
      </c>
      <c r="C12" s="1">
        <v>152.5</v>
      </c>
    </row>
    <row r="13" spans="1:3" x14ac:dyDescent="0.5">
      <c r="A13" t="s">
        <v>9</v>
      </c>
      <c r="C13" s="1">
        <v>1796.27</v>
      </c>
    </row>
    <row r="14" spans="1:3" x14ac:dyDescent="0.5">
      <c r="A14" t="s">
        <v>8</v>
      </c>
      <c r="C14" s="1">
        <f>1562.45+1562.44+1701.07+1701.06</f>
        <v>6527.02</v>
      </c>
    </row>
    <row r="16" spans="1:3" x14ac:dyDescent="0.5">
      <c r="A16" t="s">
        <v>19</v>
      </c>
      <c r="C16" s="1">
        <v>3227.72</v>
      </c>
    </row>
    <row r="17" spans="1:7" x14ac:dyDescent="0.5">
      <c r="A17" t="s">
        <v>20</v>
      </c>
      <c r="C17" s="2">
        <v>1090.42</v>
      </c>
    </row>
    <row r="19" spans="1:7" x14ac:dyDescent="0.5">
      <c r="A19" t="s">
        <v>11</v>
      </c>
      <c r="C19" s="2">
        <f>C6*0.2</f>
        <v>7736.05</v>
      </c>
    </row>
    <row r="20" spans="1:7" x14ac:dyDescent="0.5">
      <c r="A20" t="s">
        <v>12</v>
      </c>
      <c r="C20" s="2">
        <f>C6*0.0625</f>
        <v>2417.515625</v>
      </c>
    </row>
    <row r="21" spans="1:7" x14ac:dyDescent="0.5">
      <c r="C21" s="2"/>
    </row>
    <row r="22" spans="1:7" x14ac:dyDescent="0.5">
      <c r="A22" t="s">
        <v>5</v>
      </c>
      <c r="C22" s="1">
        <v>350</v>
      </c>
    </row>
    <row r="23" spans="1:7" x14ac:dyDescent="0.5">
      <c r="A23" t="s">
        <v>17</v>
      </c>
      <c r="C23" s="2">
        <v>19.989999999999998</v>
      </c>
    </row>
    <row r="24" spans="1:7" x14ac:dyDescent="0.5">
      <c r="A24" t="s">
        <v>16</v>
      </c>
      <c r="C24" s="1">
        <v>460.68</v>
      </c>
    </row>
    <row r="25" spans="1:7" x14ac:dyDescent="0.5">
      <c r="A25" t="s">
        <v>18</v>
      </c>
      <c r="C25" s="1">
        <v>69.989999999999995</v>
      </c>
    </row>
    <row r="26" spans="1:7" x14ac:dyDescent="0.5">
      <c r="A26" t="s">
        <v>22</v>
      </c>
      <c r="C26" s="1">
        <v>53.11</v>
      </c>
    </row>
    <row r="27" spans="1:7" x14ac:dyDescent="0.5">
      <c r="A27" t="s">
        <v>10</v>
      </c>
      <c r="C27" s="1">
        <f>84.52+84.52</f>
        <v>169.04</v>
      </c>
    </row>
    <row r="28" spans="1:7" x14ac:dyDescent="0.5">
      <c r="A28" t="s">
        <v>6</v>
      </c>
      <c r="C28" s="1">
        <v>300</v>
      </c>
    </row>
    <row r="29" spans="1:7" x14ac:dyDescent="0.5">
      <c r="A29" t="s">
        <v>21</v>
      </c>
      <c r="C29" s="3">
        <v>792</v>
      </c>
    </row>
    <row r="30" spans="1:7" x14ac:dyDescent="0.5">
      <c r="A30" t="s">
        <v>14</v>
      </c>
      <c r="C30" s="1">
        <f>SUM(C12:C29)</f>
        <v>25162.305625000005</v>
      </c>
    </row>
    <row r="31" spans="1:7" x14ac:dyDescent="0.5">
      <c r="G31" s="1"/>
    </row>
    <row r="32" spans="1:7" x14ac:dyDescent="0.5">
      <c r="A32" t="s">
        <v>15</v>
      </c>
      <c r="C32" s="1">
        <f>C9-C30</f>
        <v>64257.644374999989</v>
      </c>
    </row>
    <row r="34" spans="3:3" x14ac:dyDescent="0.5">
      <c r="C34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2022 Deductions</vt:lpstr>
      <vt:lpstr>2021 Deductions</vt:lpstr>
      <vt:lpstr>2020 Deductions</vt:lpstr>
      <vt:lpstr>Sheet1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mwhit</dc:creator>
  <cp:lastModifiedBy>mwhit</cp:lastModifiedBy>
  <cp:lastPrinted>2023-02-24T15:00:16Z</cp:lastPrinted>
  <dcterms:created xsi:type="dcterms:W3CDTF">2019-02-19T19:52:04Z</dcterms:created>
  <dcterms:modified xsi:type="dcterms:W3CDTF">2023-02-24T16:35:29Z</dcterms:modified>
</cp:coreProperties>
</file>