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D3B7FA1B-A1AD-4998-ACE8-FFF54A5169CF}" xr6:coauthVersionLast="40" xr6:coauthVersionMax="40" xr10:uidLastSave="{00000000-0000-0000-0000-000000000000}"/>
  <bookViews>
    <workbookView xWindow="-93" yWindow="-93" windowWidth="20186" windowHeight="12920" activeTab="1" xr2:uid="{00000000-000D-0000-FFFF-FFFF00000000}"/>
  </bookViews>
  <sheets>
    <sheet name="Sheet2" sheetId="17" r:id="rId1"/>
    <sheet name="2018 Tax Summary " sheetId="16" r:id="rId2"/>
    <sheet name="XfinityVerizon 2018" sheetId="15" r:id="rId3"/>
    <sheet name="2017 Tax info" sheetId="12" r:id="rId4"/>
    <sheet name="monthly bills 2017" sheetId="11" r:id="rId5"/>
    <sheet name="Cell 2018 MW only" sheetId="19" r:id="rId6"/>
    <sheet name="Cell 2018 incl WK" sheetId="14" r:id="rId7"/>
  </sheets>
  <definedNames>
    <definedName name="_xlnm.Print_Area" localSheetId="3">'2017 Tax info'!$A$1:$H$67</definedName>
    <definedName name="_xlnm.Print_Area" localSheetId="4">'monthly bills 2017'!$A$1:$U$83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6" l="1"/>
  <c r="H18" i="15"/>
  <c r="G18" i="15"/>
  <c r="C12" i="16" l="1"/>
  <c r="C18" i="16"/>
  <c r="C28" i="19"/>
  <c r="C32" i="14"/>
  <c r="C15" i="16"/>
  <c r="C6" i="16"/>
  <c r="C8" i="16" l="1"/>
  <c r="C19" i="16"/>
  <c r="C18" i="15"/>
  <c r="C14" i="15"/>
  <c r="C12" i="15"/>
  <c r="C10" i="15"/>
  <c r="C8" i="15"/>
  <c r="C6" i="15"/>
  <c r="C22" i="16" l="1"/>
  <c r="E28" i="14"/>
  <c r="C28" i="14"/>
  <c r="B21" i="12" l="1"/>
  <c r="B9" i="12" l="1"/>
  <c r="B24" i="12" s="1"/>
  <c r="E8" i="11" l="1"/>
  <c r="E33" i="11"/>
  <c r="E38" i="11"/>
  <c r="C7" i="11"/>
  <c r="E40" i="11" l="1"/>
  <c r="E42" i="11" s="1"/>
  <c r="B7" i="11"/>
  <c r="B8" i="11" s="1"/>
  <c r="B21" i="11"/>
  <c r="B31" i="11"/>
  <c r="B57" i="11"/>
  <c r="B62" i="11"/>
  <c r="B55" i="11"/>
  <c r="L33" i="11"/>
  <c r="P32" i="11"/>
  <c r="B53" i="11"/>
  <c r="O8" i="11"/>
  <c r="N8" i="11"/>
  <c r="L8" i="11"/>
  <c r="K8" i="11"/>
  <c r="I8" i="11"/>
  <c r="H8" i="11"/>
  <c r="G8" i="11"/>
  <c r="F8" i="11"/>
  <c r="D8" i="11"/>
  <c r="C8" i="11"/>
  <c r="P17" i="11"/>
  <c r="P14" i="11"/>
  <c r="P28" i="11"/>
  <c r="O33" i="11"/>
  <c r="O38" i="11"/>
  <c r="N33" i="11"/>
  <c r="N38" i="11"/>
  <c r="L38" i="11"/>
  <c r="K33" i="11"/>
  <c r="K38" i="11"/>
  <c r="I33" i="11"/>
  <c r="I38" i="11"/>
  <c r="H33" i="11"/>
  <c r="H38" i="11"/>
  <c r="G33" i="11"/>
  <c r="G38" i="11"/>
  <c r="F33" i="11"/>
  <c r="F38" i="11"/>
  <c r="D33" i="11"/>
  <c r="D38" i="11"/>
  <c r="C33" i="11"/>
  <c r="C38" i="11"/>
  <c r="B38" i="11"/>
  <c r="P6" i="11"/>
  <c r="P5" i="11"/>
  <c r="P4" i="11"/>
  <c r="P11" i="11"/>
  <c r="P12" i="11"/>
  <c r="P15" i="11"/>
  <c r="P16" i="11"/>
  <c r="P18" i="11"/>
  <c r="P19" i="11"/>
  <c r="P20" i="11"/>
  <c r="P22" i="11"/>
  <c r="P24" i="11"/>
  <c r="P25" i="11"/>
  <c r="P26" i="11"/>
  <c r="P27" i="11"/>
  <c r="P29" i="11"/>
  <c r="P30" i="11"/>
  <c r="P35" i="11"/>
  <c r="P36" i="11"/>
  <c r="P37" i="11"/>
  <c r="C40" i="11" l="1"/>
  <c r="P7" i="11"/>
  <c r="O40" i="11"/>
  <c r="B63" i="11"/>
  <c r="N40" i="11"/>
  <c r="N42" i="11" s="1"/>
  <c r="B33" i="11"/>
  <c r="B40" i="11" s="1"/>
  <c r="B42" i="11" s="1"/>
  <c r="I40" i="11"/>
  <c r="I42" i="11" s="1"/>
  <c r="G40" i="11"/>
  <c r="G42" i="11" s="1"/>
  <c r="L40" i="11"/>
  <c r="L42" i="11" s="1"/>
  <c r="F40" i="11"/>
  <c r="F42" i="11" s="1"/>
  <c r="H40" i="11"/>
  <c r="H42" i="11" s="1"/>
  <c r="K40" i="11"/>
  <c r="K42" i="11" s="1"/>
  <c r="P31" i="11"/>
  <c r="P33" i="11" s="1"/>
  <c r="P38" i="11" s="1"/>
  <c r="D40" i="11"/>
  <c r="D42" i="11" s="1"/>
  <c r="P8" i="11"/>
  <c r="O42" i="11"/>
  <c r="C42" i="11"/>
  <c r="P40" i="11" l="1"/>
  <c r="P42" i="11"/>
</calcChain>
</file>

<file path=xl/sharedStrings.xml><?xml version="1.0" encoding="utf-8"?>
<sst xmlns="http://schemas.openxmlformats.org/spreadsheetml/2006/main" count="155" uniqueCount="107">
  <si>
    <t>July</t>
  </si>
  <si>
    <t>August</t>
  </si>
  <si>
    <t>September</t>
  </si>
  <si>
    <t>October</t>
  </si>
  <si>
    <t>November</t>
  </si>
  <si>
    <t>December</t>
  </si>
  <si>
    <t>Greenhouse Acres</t>
  </si>
  <si>
    <t>Macys</t>
  </si>
  <si>
    <t>Move to Svgs for RE Taxes</t>
  </si>
  <si>
    <t>Bill Pay -BoA</t>
  </si>
  <si>
    <t>Food (75 per week average)</t>
  </si>
  <si>
    <t>Gas (30 per week average)</t>
  </si>
  <si>
    <t>Safety Insurance autos</t>
  </si>
  <si>
    <t>January</t>
  </si>
  <si>
    <t>February</t>
  </si>
  <si>
    <t>Total</t>
  </si>
  <si>
    <t>May</t>
  </si>
  <si>
    <t>June</t>
  </si>
  <si>
    <t>March</t>
  </si>
  <si>
    <t>April</t>
  </si>
  <si>
    <t>√</t>
  </si>
  <si>
    <t>Income</t>
  </si>
  <si>
    <t>pin money</t>
  </si>
  <si>
    <t>Condo Fees FL</t>
  </si>
  <si>
    <t>state pmt 5.15%</t>
  </si>
  <si>
    <t>fed pmt 15%</t>
  </si>
  <si>
    <t>Net</t>
  </si>
  <si>
    <t>Safety Insurance home 10/17</t>
  </si>
  <si>
    <t>BCBS Medex</t>
  </si>
  <si>
    <t>Comcast 10/17</t>
  </si>
  <si>
    <t>MW SS</t>
  </si>
  <si>
    <t>WP Dep</t>
  </si>
  <si>
    <t>MW - Egan</t>
  </si>
  <si>
    <t>Expenses</t>
  </si>
  <si>
    <t>Other expenses</t>
  </si>
  <si>
    <t>Total Expenses</t>
  </si>
  <si>
    <t>Capital One (Jordans)</t>
  </si>
  <si>
    <t>Condo Insurance FL (Anchor)</t>
  </si>
  <si>
    <t>Fidelity 1/11/17 Draw</t>
  </si>
  <si>
    <t>Town of Reading (water,excise tax)</t>
  </si>
  <si>
    <t>Dentist</t>
  </si>
  <si>
    <t>AAA, BCBS</t>
  </si>
  <si>
    <t>FL Insurance</t>
  </si>
  <si>
    <t>Water Bill</t>
  </si>
  <si>
    <t>Nardone Oil</t>
  </si>
  <si>
    <t>Life Ins, MA RE tax,Excise Tax</t>
  </si>
  <si>
    <t>FL Condo fees thru 8/31</t>
  </si>
  <si>
    <t>Quarterly pmt $1,860.14 due 2/1/17  v</t>
  </si>
  <si>
    <t>Other Income (Fidelity)/IRS 3/22</t>
  </si>
  <si>
    <t>Fidelity 5/19/17 Draw</t>
  </si>
  <si>
    <t>Fed pmt 20%</t>
  </si>
  <si>
    <t>Quarterly pmt $1,860.14 due 5/1/17  v</t>
  </si>
  <si>
    <t>Fidelity 7/26/17 Draw</t>
  </si>
  <si>
    <t>Fed pmt 15%</t>
  </si>
  <si>
    <t>Quarterly pmt $1,597.34 due 11/1/17</t>
  </si>
  <si>
    <t xml:space="preserve">JetBlue 6578/Lund 1000/Cash </t>
  </si>
  <si>
    <t>Rewards 800/Bal for FL fees &amp; taxes</t>
  </si>
  <si>
    <t>Devaney Oil</t>
  </si>
  <si>
    <t>Quarterly pmt $1597.34 due 8/1/17  v</t>
  </si>
  <si>
    <t>AMEX-Delta 10/1</t>
  </si>
  <si>
    <t>BestBuy 10/4</t>
  </si>
  <si>
    <t>FPL 10/2</t>
  </si>
  <si>
    <t>JetBlue 10/2</t>
  </si>
  <si>
    <t>RMLD 9/26</t>
  </si>
  <si>
    <t>SBLI 2/2018</t>
  </si>
  <si>
    <t>Verizon 9/21</t>
  </si>
  <si>
    <t>Verizon Wireless 9/29</t>
  </si>
  <si>
    <t>Synchrony Bank (Lenscrafter/care card) 9/28</t>
  </si>
  <si>
    <t>Fidelity 10/3/17 Draw</t>
  </si>
  <si>
    <t>State pmt 5.15%</t>
  </si>
  <si>
    <t>Fidelity Deposit</t>
  </si>
  <si>
    <t>Florida Real Estate Tax</t>
  </si>
  <si>
    <t>MA Real Estate Tax</t>
  </si>
  <si>
    <t>Cell Phone - Verizon</t>
  </si>
  <si>
    <t>Internet - xfinity - FL</t>
  </si>
  <si>
    <t>Internet - Verizon - MA</t>
  </si>
  <si>
    <t>Excise Tax</t>
  </si>
  <si>
    <t>Paid FED Tax</t>
  </si>
  <si>
    <t>Paid State Tax</t>
  </si>
  <si>
    <t>under MW ss#</t>
  </si>
  <si>
    <t>Schwaab Deposit*</t>
  </si>
  <si>
    <t>Cost Basis</t>
  </si>
  <si>
    <t>Realized Gain</t>
  </si>
  <si>
    <t>See Attached to verify</t>
  </si>
  <si>
    <t>*Proceeds - Schwaab</t>
  </si>
  <si>
    <t>Maureen White Summary</t>
  </si>
  <si>
    <t>Dividend relates to funds held for WK</t>
  </si>
  <si>
    <t>MW - Flanders</t>
  </si>
  <si>
    <t>Date</t>
  </si>
  <si>
    <t>MW</t>
  </si>
  <si>
    <t>WK</t>
  </si>
  <si>
    <t>CELL PHONE CHARGES 2018</t>
  </si>
  <si>
    <t>Dad Reimburses</t>
  </si>
  <si>
    <t xml:space="preserve">DATE </t>
  </si>
  <si>
    <t>Xfinity Internet - FL</t>
  </si>
  <si>
    <t>Verizon Internet - MA</t>
  </si>
  <si>
    <t>MA DOR Refund</t>
  </si>
  <si>
    <t>CR</t>
  </si>
  <si>
    <t>Net Cell Exp</t>
  </si>
  <si>
    <t>Office Expenses</t>
  </si>
  <si>
    <t>Cell Phone</t>
  </si>
  <si>
    <t>Property Tax - FL</t>
  </si>
  <si>
    <t>Property Tax - MA</t>
  </si>
  <si>
    <t>Fidelity</t>
  </si>
  <si>
    <t xml:space="preserve">Internet </t>
  </si>
  <si>
    <t>Federal Taxes -Fidelity 1099R</t>
  </si>
  <si>
    <t>State Taxes - Fidelity 1099R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</si>
</sst>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/>
    <xf numFmtId="2" fontId="6" fillId="0" borderId="0" xfId="0" applyNumberFormat="1" applyFont="1" applyBorder="1" applyAlignment="1"/>
    <xf numFmtId="2" fontId="7" fillId="0" borderId="0" xfId="0" applyNumberFormat="1" applyFont="1" applyBorder="1" applyAlignment="1"/>
    <xf numFmtId="43" fontId="5" fillId="0" borderId="0" xfId="1" applyNumberFormat="1" applyFont="1" applyFill="1" applyBorder="1"/>
    <xf numFmtId="2" fontId="4" fillId="0" borderId="0" xfId="0" applyNumberFormat="1" applyFont="1" applyBorder="1" applyAlignment="1"/>
    <xf numFmtId="2" fontId="5" fillId="0" borderId="1" xfId="0" applyNumberFormat="1" applyFont="1" applyBorder="1" applyAlignment="1"/>
    <xf numFmtId="2" fontId="4" fillId="0" borderId="1" xfId="0" applyNumberFormat="1" applyFont="1" applyBorder="1" applyAlignment="1"/>
    <xf numFmtId="43" fontId="5" fillId="0" borderId="1" xfId="1" applyNumberFormat="1" applyFont="1" applyFill="1" applyBorder="1"/>
    <xf numFmtId="43" fontId="5" fillId="0" borderId="0" xfId="1" applyFont="1"/>
    <xf numFmtId="43" fontId="4" fillId="0" borderId="0" xfId="1" applyFont="1"/>
    <xf numFmtId="43" fontId="5" fillId="0" borderId="0" xfId="1" applyFont="1" applyBorder="1"/>
    <xf numFmtId="43" fontId="5" fillId="0" borderId="0" xfId="1" applyFont="1" applyFill="1" applyBorder="1"/>
    <xf numFmtId="43" fontId="4" fillId="0" borderId="0" xfId="1" applyFont="1" applyFill="1" applyBorder="1"/>
    <xf numFmtId="43" fontId="4" fillId="0" borderId="0" xfId="1" applyNumberFormat="1" applyFont="1" applyFill="1" applyBorder="1"/>
    <xf numFmtId="43" fontId="5" fillId="0" borderId="0" xfId="1" applyNumberFormat="1" applyFont="1" applyBorder="1"/>
    <xf numFmtId="43" fontId="5" fillId="0" borderId="1" xfId="1" applyFont="1" applyBorder="1"/>
    <xf numFmtId="44" fontId="5" fillId="0" borderId="0" xfId="2" applyFont="1"/>
    <xf numFmtId="44" fontId="4" fillId="0" borderId="0" xfId="2" applyFont="1"/>
    <xf numFmtId="43" fontId="5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4" fillId="0" borderId="1" xfId="0" applyNumberFormat="1" applyFont="1" applyBorder="1"/>
    <xf numFmtId="2" fontId="4" fillId="0" borderId="0" xfId="0" applyNumberFormat="1" applyFont="1" applyBorder="1"/>
    <xf numFmtId="43" fontId="5" fillId="0" borderId="0" xfId="0" applyNumberFormat="1" applyFont="1" applyBorder="1"/>
    <xf numFmtId="2" fontId="5" fillId="0" borderId="0" xfId="0" applyNumberFormat="1" applyFont="1"/>
    <xf numFmtId="2" fontId="4" fillId="0" borderId="0" xfId="0" applyNumberFormat="1" applyFont="1"/>
    <xf numFmtId="43" fontId="5" fillId="0" borderId="0" xfId="0" applyNumberFormat="1" applyFont="1"/>
    <xf numFmtId="44" fontId="5" fillId="0" borderId="0" xfId="0" applyNumberFormat="1" applyFont="1"/>
    <xf numFmtId="44" fontId="4" fillId="0" borderId="0" xfId="0" applyNumberFormat="1" applyFont="1"/>
    <xf numFmtId="0" fontId="4" fillId="0" borderId="0" xfId="0" applyFont="1" applyBorder="1"/>
    <xf numFmtId="2" fontId="5" fillId="0" borderId="0" xfId="0" applyNumberFormat="1" applyFont="1" applyBorder="1"/>
    <xf numFmtId="8" fontId="5" fillId="0" borderId="0" xfId="0" applyNumberFormat="1" applyFont="1"/>
    <xf numFmtId="4" fontId="5" fillId="0" borderId="0" xfId="0" applyNumberFormat="1" applyFont="1" applyAlignment="1"/>
    <xf numFmtId="43" fontId="5" fillId="0" borderId="0" xfId="1" applyFont="1" applyAlignment="1"/>
    <xf numFmtId="43" fontId="5" fillId="0" borderId="1" xfId="1" applyFont="1" applyBorder="1" applyAlignment="1"/>
    <xf numFmtId="4" fontId="5" fillId="0" borderId="0" xfId="0" applyNumberFormat="1" applyFont="1"/>
    <xf numFmtId="0" fontId="5" fillId="0" borderId="2" xfId="0" applyFont="1" applyBorder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43" fontId="9" fillId="0" borderId="0" xfId="1" applyFont="1"/>
    <xf numFmtId="2" fontId="9" fillId="0" borderId="0" xfId="0" applyNumberFormat="1" applyFont="1"/>
    <xf numFmtId="44" fontId="9" fillId="0" borderId="0" xfId="0" applyNumberFormat="1" applyFont="1"/>
    <xf numFmtId="0" fontId="8" fillId="0" borderId="0" xfId="0" applyFont="1" applyBorder="1"/>
    <xf numFmtId="2" fontId="9" fillId="0" borderId="0" xfId="0" applyNumberFormat="1" applyFont="1" applyBorder="1"/>
    <xf numFmtId="8" fontId="9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wrapText="1"/>
    </xf>
    <xf numFmtId="0" fontId="3" fillId="0" borderId="0" xfId="0" applyFont="1"/>
    <xf numFmtId="44" fontId="9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2" applyFont="1" applyBorder="1" applyAlignment="1"/>
    <xf numFmtId="2" fontId="11" fillId="0" borderId="0" xfId="0" applyNumberFormat="1" applyFont="1" applyBorder="1" applyAlignment="1"/>
    <xf numFmtId="43" fontId="11" fillId="0" borderId="0" xfId="1" applyNumberFormat="1" applyFont="1" applyFill="1" applyBorder="1"/>
    <xf numFmtId="43" fontId="10" fillId="0" borderId="0" xfId="1" applyNumberFormat="1" applyFont="1" applyFill="1" applyBorder="1"/>
    <xf numFmtId="44" fontId="11" fillId="0" borderId="1" xfId="2" applyFont="1" applyBorder="1" applyAlignment="1"/>
    <xf numFmtId="2" fontId="11" fillId="0" borderId="1" xfId="0" applyNumberFormat="1" applyFont="1" applyBorder="1" applyAlignment="1"/>
    <xf numFmtId="44" fontId="11" fillId="0" borderId="0" xfId="2" applyFont="1" applyBorder="1" applyAlignment="1">
      <alignment horizontal="center"/>
    </xf>
    <xf numFmtId="44" fontId="11" fillId="0" borderId="0" xfId="2" applyFont="1"/>
    <xf numFmtId="43" fontId="11" fillId="0" borderId="0" xfId="1" applyFont="1"/>
    <xf numFmtId="44" fontId="11" fillId="0" borderId="0" xfId="2" applyFont="1" applyFill="1" applyBorder="1"/>
    <xf numFmtId="44" fontId="11" fillId="0" borderId="1" xfId="2" applyFont="1" applyFill="1" applyBorder="1"/>
    <xf numFmtId="43" fontId="11" fillId="0" borderId="0" xfId="1" applyFont="1" applyBorder="1"/>
    <xf numFmtId="44" fontId="11" fillId="0" borderId="0" xfId="2" applyFont="1" applyBorder="1"/>
    <xf numFmtId="43" fontId="10" fillId="0" borderId="0" xfId="1" applyFont="1" applyBorder="1"/>
    <xf numFmtId="43" fontId="11" fillId="0" borderId="0" xfId="1" applyFont="1" applyBorder="1" applyAlignment="1">
      <alignment horizontal="right"/>
    </xf>
    <xf numFmtId="2" fontId="10" fillId="0" borderId="0" xfId="0" applyNumberFormat="1" applyFont="1" applyBorder="1"/>
    <xf numFmtId="0" fontId="11" fillId="0" borderId="0" xfId="0" applyFont="1" applyBorder="1"/>
    <xf numFmtId="2" fontId="11" fillId="0" borderId="0" xfId="0" applyNumberFormat="1" applyFont="1"/>
    <xf numFmtId="44" fontId="11" fillId="0" borderId="0" xfId="0" applyNumberFormat="1" applyFont="1"/>
    <xf numFmtId="1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4" fontId="5" fillId="0" borderId="0" xfId="2" applyFont="1" applyBorder="1" applyAlignment="1"/>
    <xf numFmtId="44" fontId="5" fillId="0" borderId="1" xfId="2" applyFont="1" applyBorder="1" applyAlignment="1"/>
    <xf numFmtId="44" fontId="5" fillId="0" borderId="0" xfId="2" applyFont="1" applyBorder="1" applyAlignment="1">
      <alignment horizontal="center"/>
    </xf>
    <xf numFmtId="44" fontId="5" fillId="0" borderId="0" xfId="2" applyFont="1" applyFill="1" applyBorder="1"/>
    <xf numFmtId="44" fontId="5" fillId="0" borderId="1" xfId="2" applyFont="1" applyFill="1" applyBorder="1"/>
    <xf numFmtId="43" fontId="5" fillId="0" borderId="0" xfId="1" applyFont="1" applyAlignment="1">
      <alignment horizontal="left"/>
    </xf>
    <xf numFmtId="0" fontId="13" fillId="0" borderId="0" xfId="0" applyFont="1"/>
    <xf numFmtId="2" fontId="0" fillId="0" borderId="0" xfId="0" applyNumberFormat="1" applyBorder="1"/>
    <xf numFmtId="44" fontId="0" fillId="0" borderId="0" xfId="2" applyFont="1"/>
    <xf numFmtId="0" fontId="0" fillId="0" borderId="1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42AD-D199-4D33-8DC1-A061C149BFBF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88-48A6-4640-A89B-C9B45EC0DB21}">
  <dimension ref="A1:C22"/>
  <sheetViews>
    <sheetView tabSelected="1" workbookViewId="0">
      <selection activeCell="I18" sqref="I18"/>
    </sheetView>
  </sheetViews>
  <sheetFormatPr defaultRowHeight="15" x14ac:dyDescent="0.45"/>
  <cols>
    <col min="1" max="1" width="29.52734375" customWidth="1"/>
    <col min="3" max="3" width="22.1171875" style="2" customWidth="1"/>
  </cols>
  <sheetData>
    <row r="1" spans="1:3" ht="15.35" x14ac:dyDescent="0.5">
      <c r="A1" s="64" t="s">
        <v>85</v>
      </c>
    </row>
    <row r="2" spans="1:3" ht="15.35" x14ac:dyDescent="0.5">
      <c r="A2" s="64"/>
      <c r="C2" s="3">
        <v>2018</v>
      </c>
    </row>
    <row r="3" spans="1:3" ht="15.35" x14ac:dyDescent="0.5">
      <c r="A3" s="64" t="s">
        <v>21</v>
      </c>
      <c r="C3" s="8"/>
    </row>
    <row r="4" spans="1:3" x14ac:dyDescent="0.45">
      <c r="A4" s="2" t="s">
        <v>30</v>
      </c>
      <c r="C4" s="98">
        <v>22512</v>
      </c>
    </row>
    <row r="5" spans="1:3" x14ac:dyDescent="0.45">
      <c r="A5" s="2" t="s">
        <v>87</v>
      </c>
      <c r="C5" s="98">
        <v>6000</v>
      </c>
    </row>
    <row r="6" spans="1:3" x14ac:dyDescent="0.45">
      <c r="A6" s="2" t="s">
        <v>103</v>
      </c>
      <c r="C6" s="98">
        <f>10897.19+7759.69</f>
        <v>18656.88</v>
      </c>
    </row>
    <row r="7" spans="1:3" x14ac:dyDescent="0.45">
      <c r="A7" s="2" t="s">
        <v>96</v>
      </c>
      <c r="C7" s="99">
        <v>135</v>
      </c>
    </row>
    <row r="8" spans="1:3" x14ac:dyDescent="0.45">
      <c r="A8" s="2" t="s">
        <v>15</v>
      </c>
      <c r="C8" s="98">
        <f>SUM(C4:C7)</f>
        <v>47303.880000000005</v>
      </c>
    </row>
    <row r="9" spans="1:3" x14ac:dyDescent="0.45">
      <c r="A9" s="2"/>
      <c r="C9" s="100"/>
    </row>
    <row r="10" spans="1:3" ht="15.35" x14ac:dyDescent="0.5">
      <c r="A10" s="64" t="s">
        <v>33</v>
      </c>
      <c r="C10" s="100"/>
    </row>
    <row r="11" spans="1:3" x14ac:dyDescent="0.45">
      <c r="A11" s="103" t="s">
        <v>100</v>
      </c>
      <c r="C11" s="27">
        <v>689.49</v>
      </c>
    </row>
    <row r="12" spans="1:3" x14ac:dyDescent="0.45">
      <c r="A12" s="103" t="s">
        <v>76</v>
      </c>
      <c r="C12" s="101">
        <f>61.25+91.25</f>
        <v>152.5</v>
      </c>
    </row>
    <row r="13" spans="1:3" x14ac:dyDescent="0.45">
      <c r="A13" s="103" t="s">
        <v>105</v>
      </c>
      <c r="C13" s="101">
        <v>2955.35</v>
      </c>
    </row>
    <row r="14" spans="1:3" x14ac:dyDescent="0.45">
      <c r="A14" s="103" t="s">
        <v>101</v>
      </c>
      <c r="C14" s="101">
        <v>1562.31</v>
      </c>
    </row>
    <row r="15" spans="1:3" x14ac:dyDescent="0.45">
      <c r="A15" s="103" t="s">
        <v>102</v>
      </c>
      <c r="C15" s="101">
        <f>1637.84+1637.84+1756.71+1756.71</f>
        <v>6789.0999999999995</v>
      </c>
    </row>
    <row r="16" spans="1:3" x14ac:dyDescent="0.45">
      <c r="A16" s="103" t="s">
        <v>106</v>
      </c>
      <c r="C16" s="101">
        <v>951.48</v>
      </c>
    </row>
    <row r="17" spans="1:3" x14ac:dyDescent="0.45">
      <c r="A17" s="103" t="s">
        <v>104</v>
      </c>
      <c r="C17" s="101">
        <f>294.94+150</f>
        <v>444.94</v>
      </c>
    </row>
    <row r="18" spans="1:3" x14ac:dyDescent="0.45">
      <c r="A18" s="103" t="s">
        <v>99</v>
      </c>
      <c r="C18" s="102">
        <f>460.68+10+74.36</f>
        <v>545.04</v>
      </c>
    </row>
    <row r="19" spans="1:3" x14ac:dyDescent="0.45">
      <c r="A19" s="103" t="s">
        <v>15</v>
      </c>
      <c r="C19" s="101">
        <f>SUM(C11:C18)</f>
        <v>14090.21</v>
      </c>
    </row>
    <row r="20" spans="1:3" x14ac:dyDescent="0.45">
      <c r="C20" s="101"/>
    </row>
    <row r="21" spans="1:3" x14ac:dyDescent="0.45">
      <c r="C21" s="101"/>
    </row>
    <row r="22" spans="1:3" x14ac:dyDescent="0.45">
      <c r="C22" s="101">
        <f>C8-C19</f>
        <v>33213.670000000006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468A-A557-435C-9622-3914BFC249F5}">
  <dimension ref="A2:H18"/>
  <sheetViews>
    <sheetView workbookViewId="0">
      <selection activeCell="E17" sqref="E17"/>
    </sheetView>
  </sheetViews>
  <sheetFormatPr defaultRowHeight="12.7" x14ac:dyDescent="0.4"/>
  <cols>
    <col min="5" max="5" width="9.703125" bestFit="1" customWidth="1"/>
    <col min="6" max="6" width="4.3515625" customWidth="1"/>
  </cols>
  <sheetData>
    <row r="2" spans="1:8" x14ac:dyDescent="0.4">
      <c r="B2" s="94" t="s">
        <v>94</v>
      </c>
      <c r="F2" s="97" t="s">
        <v>95</v>
      </c>
    </row>
    <row r="4" spans="1:8" x14ac:dyDescent="0.4">
      <c r="A4" t="s">
        <v>93</v>
      </c>
    </row>
    <row r="6" spans="1:8" x14ac:dyDescent="0.4">
      <c r="A6" s="90">
        <v>43115</v>
      </c>
      <c r="C6" s="106">
        <f>39.99+11</f>
        <v>50.99</v>
      </c>
      <c r="E6" s="90">
        <v>43268</v>
      </c>
      <c r="G6" s="106">
        <v>25</v>
      </c>
    </row>
    <row r="7" spans="1:8" x14ac:dyDescent="0.4">
      <c r="G7" s="91"/>
    </row>
    <row r="8" spans="1:8" x14ac:dyDescent="0.4">
      <c r="A8" s="90">
        <v>43146</v>
      </c>
      <c r="C8">
        <f>39.99+11</f>
        <v>50.99</v>
      </c>
      <c r="E8" s="90">
        <v>43298</v>
      </c>
      <c r="G8" s="91">
        <v>25</v>
      </c>
    </row>
    <row r="9" spans="1:8" x14ac:dyDescent="0.4">
      <c r="G9" s="91"/>
    </row>
    <row r="10" spans="1:8" x14ac:dyDescent="0.4">
      <c r="A10" s="90">
        <v>43177</v>
      </c>
      <c r="C10">
        <f>39.99+11</f>
        <v>50.99</v>
      </c>
      <c r="E10" s="90">
        <v>43329</v>
      </c>
      <c r="G10" s="91">
        <v>25</v>
      </c>
    </row>
    <row r="11" spans="1:8" x14ac:dyDescent="0.4">
      <c r="G11" s="91"/>
    </row>
    <row r="12" spans="1:8" x14ac:dyDescent="0.4">
      <c r="A12" s="90">
        <v>43205</v>
      </c>
      <c r="C12">
        <f>39.99+11</f>
        <v>50.99</v>
      </c>
      <c r="E12" s="90">
        <v>43360</v>
      </c>
      <c r="G12" s="91">
        <v>25</v>
      </c>
    </row>
    <row r="13" spans="1:8" x14ac:dyDescent="0.4">
      <c r="G13" s="91"/>
    </row>
    <row r="14" spans="1:8" x14ac:dyDescent="0.4">
      <c r="A14" s="90">
        <v>43236</v>
      </c>
      <c r="C14">
        <f>39.99+11</f>
        <v>50.99</v>
      </c>
      <c r="E14" s="90">
        <v>43390</v>
      </c>
      <c r="G14" s="91">
        <v>25</v>
      </c>
    </row>
    <row r="15" spans="1:8" x14ac:dyDescent="0.4">
      <c r="G15" s="91"/>
    </row>
    <row r="16" spans="1:8" x14ac:dyDescent="0.4">
      <c r="A16" s="90">
        <v>43441</v>
      </c>
      <c r="C16" s="107">
        <v>39.99</v>
      </c>
      <c r="E16" s="90">
        <v>43451</v>
      </c>
      <c r="G16" s="92">
        <v>25</v>
      </c>
      <c r="H16" s="107"/>
    </row>
    <row r="18" spans="1:8" x14ac:dyDescent="0.4">
      <c r="A18" t="s">
        <v>15</v>
      </c>
      <c r="C18" s="106">
        <f>SUM(C6:C16)</f>
        <v>294.94</v>
      </c>
      <c r="G18" s="106">
        <f>SUM(G6:G16)</f>
        <v>150</v>
      </c>
      <c r="H18" s="106">
        <f>SUM(C18+G18)</f>
        <v>444.94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A90E-23D8-4286-B885-ABD8F1DDAB05}">
  <dimension ref="A1:G54"/>
  <sheetViews>
    <sheetView zoomScale="70" zoomScaleNormal="70" workbookViewId="0">
      <pane xSplit="1" topLeftCell="B1" activePane="topRight" state="frozen"/>
      <selection pane="topRight" activeCell="G1" sqref="G1"/>
    </sheetView>
  </sheetViews>
  <sheetFormatPr defaultColWidth="9.05859375" defaultRowHeight="15" outlineLevelRow="2" x14ac:dyDescent="0.45"/>
  <cols>
    <col min="1" max="1" width="47.234375" style="53" customWidth="1"/>
    <col min="2" max="2" width="33.52734375" style="53" customWidth="1"/>
    <col min="3" max="3" width="0.29296875" style="53" hidden="1" customWidth="1"/>
    <col min="4" max="4" width="12.1171875" style="53" customWidth="1"/>
    <col min="5" max="5" width="9.234375" style="53" customWidth="1"/>
    <col min="6" max="6" width="10.87890625" style="53" bestFit="1" customWidth="1"/>
    <col min="7" max="16384" width="9.05859375" style="53"/>
  </cols>
  <sheetData>
    <row r="1" spans="1:5" ht="20" x14ac:dyDescent="0.6">
      <c r="A1" s="66" t="s">
        <v>85</v>
      </c>
      <c r="B1" s="67"/>
      <c r="C1" s="67"/>
      <c r="D1" s="67"/>
    </row>
    <row r="2" spans="1:5" ht="20" x14ac:dyDescent="0.6">
      <c r="A2" s="66"/>
      <c r="B2" s="68">
        <v>2017</v>
      </c>
      <c r="C2" s="68"/>
      <c r="D2" s="69"/>
    </row>
    <row r="3" spans="1:5" ht="20" x14ac:dyDescent="0.6">
      <c r="A3" s="66" t="s">
        <v>21</v>
      </c>
      <c r="B3" s="70"/>
      <c r="C3" s="70"/>
      <c r="D3" s="69"/>
    </row>
    <row r="4" spans="1:5" ht="19.7" outlineLevel="2" x14ac:dyDescent="0.55000000000000004">
      <c r="A4" s="67" t="s">
        <v>30</v>
      </c>
      <c r="B4" s="71">
        <v>22068</v>
      </c>
      <c r="C4" s="72"/>
      <c r="D4" s="73"/>
    </row>
    <row r="5" spans="1:5" ht="20" outlineLevel="2" x14ac:dyDescent="0.6">
      <c r="A5" s="67" t="s">
        <v>87</v>
      </c>
      <c r="B5" s="71">
        <v>6000</v>
      </c>
      <c r="C5" s="72"/>
      <c r="D5" s="74"/>
    </row>
    <row r="6" spans="1:5" ht="19.7" outlineLevel="2" x14ac:dyDescent="0.55000000000000004">
      <c r="A6" s="67" t="s">
        <v>70</v>
      </c>
      <c r="B6" s="71">
        <v>55098.239999999998</v>
      </c>
      <c r="C6" s="72"/>
      <c r="D6" s="73"/>
    </row>
    <row r="7" spans="1:5" ht="20" outlineLevel="2" x14ac:dyDescent="0.6">
      <c r="A7" s="67" t="s">
        <v>80</v>
      </c>
      <c r="B7" s="71"/>
      <c r="C7" s="72"/>
      <c r="D7" s="74"/>
    </row>
    <row r="8" spans="1:5" ht="20" outlineLevel="2" x14ac:dyDescent="0.6">
      <c r="A8" s="67"/>
      <c r="B8" s="75"/>
      <c r="C8" s="76"/>
      <c r="D8" s="74"/>
    </row>
    <row r="9" spans="1:5" ht="19.7" outlineLevel="1" x14ac:dyDescent="0.55000000000000004">
      <c r="A9" s="67" t="s">
        <v>15</v>
      </c>
      <c r="B9" s="71">
        <f>SUM(B4:B8)</f>
        <v>83166.239999999991</v>
      </c>
      <c r="C9" s="72"/>
      <c r="D9" s="73"/>
      <c r="E9" s="52"/>
    </row>
    <row r="10" spans="1:5" ht="19.7" outlineLevel="1" x14ac:dyDescent="0.55000000000000004">
      <c r="A10" s="67"/>
      <c r="B10" s="77"/>
      <c r="C10" s="70"/>
      <c r="D10" s="69"/>
    </row>
    <row r="11" spans="1:5" ht="20" outlineLevel="1" x14ac:dyDescent="0.6">
      <c r="A11" s="66" t="s">
        <v>33</v>
      </c>
      <c r="B11" s="77"/>
      <c r="C11" s="70"/>
      <c r="D11" s="69"/>
    </row>
    <row r="12" spans="1:5" ht="26.7" customHeight="1" outlineLevel="2" x14ac:dyDescent="0.55000000000000004">
      <c r="A12" s="67" t="s">
        <v>73</v>
      </c>
      <c r="B12" s="78">
        <v>639.64</v>
      </c>
      <c r="C12" s="79"/>
      <c r="D12" s="73"/>
    </row>
    <row r="13" spans="1:5" ht="25.35" customHeight="1" outlineLevel="2" x14ac:dyDescent="0.55000000000000004">
      <c r="A13" s="79" t="s">
        <v>71</v>
      </c>
      <c r="B13" s="80">
        <v>1478.62</v>
      </c>
      <c r="C13" s="67"/>
      <c r="D13" s="67"/>
    </row>
    <row r="14" spans="1:5" ht="23.7" customHeight="1" outlineLevel="2" x14ac:dyDescent="0.55000000000000004">
      <c r="A14" s="79" t="s">
        <v>72</v>
      </c>
      <c r="B14" s="80">
        <v>6914.96</v>
      </c>
      <c r="C14" s="67"/>
      <c r="D14" s="67"/>
    </row>
    <row r="15" spans="1:5" ht="19" customHeight="1" outlineLevel="2" x14ac:dyDescent="0.6">
      <c r="A15" s="79" t="s">
        <v>74</v>
      </c>
      <c r="B15" s="80">
        <v>319.93</v>
      </c>
      <c r="C15" s="66"/>
      <c r="D15" s="67"/>
    </row>
    <row r="16" spans="1:5" ht="24" customHeight="1" outlineLevel="2" x14ac:dyDescent="0.55000000000000004">
      <c r="A16" s="79" t="s">
        <v>75</v>
      </c>
      <c r="B16" s="80">
        <v>100</v>
      </c>
      <c r="C16" s="67"/>
      <c r="D16" s="67"/>
    </row>
    <row r="17" spans="1:7" ht="20.350000000000001" customHeight="1" outlineLevel="2" x14ac:dyDescent="0.55000000000000004">
      <c r="A17" s="79" t="s">
        <v>76</v>
      </c>
      <c r="B17" s="80">
        <v>154.5</v>
      </c>
      <c r="C17" s="67"/>
      <c r="D17" s="67"/>
    </row>
    <row r="18" spans="1:7" ht="20" outlineLevel="2" x14ac:dyDescent="0.6">
      <c r="A18" s="79" t="s">
        <v>77</v>
      </c>
      <c r="B18" s="80">
        <v>8988.23</v>
      </c>
      <c r="C18" s="66"/>
      <c r="D18" s="67"/>
    </row>
    <row r="19" spans="1:7" ht="20" outlineLevel="2" x14ac:dyDescent="0.6">
      <c r="A19" s="79" t="s">
        <v>78</v>
      </c>
      <c r="B19" s="80">
        <v>2810</v>
      </c>
      <c r="C19" s="66"/>
      <c r="D19" s="67"/>
    </row>
    <row r="20" spans="1:7" ht="17.7" customHeight="1" outlineLevel="2" x14ac:dyDescent="0.55000000000000004">
      <c r="A20" s="79"/>
      <c r="B20" s="81"/>
      <c r="C20" s="67"/>
      <c r="D20" s="67"/>
    </row>
    <row r="21" spans="1:7" ht="18.7" customHeight="1" outlineLevel="1" x14ac:dyDescent="0.55000000000000004">
      <c r="A21" s="79" t="s">
        <v>15</v>
      </c>
      <c r="B21" s="80">
        <f>SUM(B12:B20)</f>
        <v>21405.879999999997</v>
      </c>
      <c r="C21" s="67"/>
      <c r="D21" s="67"/>
    </row>
    <row r="22" spans="1:7" ht="15" customHeight="1" outlineLevel="1" x14ac:dyDescent="0.6">
      <c r="A22" s="79"/>
      <c r="B22" s="80"/>
      <c r="C22" s="66"/>
      <c r="D22" s="67"/>
    </row>
    <row r="23" spans="1:7" ht="15" customHeight="1" outlineLevel="1" x14ac:dyDescent="0.6">
      <c r="A23" s="79"/>
      <c r="B23" s="80"/>
      <c r="C23" s="66"/>
      <c r="D23" s="67"/>
    </row>
    <row r="24" spans="1:7" ht="19.7" x14ac:dyDescent="0.55000000000000004">
      <c r="A24" s="79" t="s">
        <v>26</v>
      </c>
      <c r="B24" s="80">
        <f>B9-B21</f>
        <v>61760.359999999993</v>
      </c>
      <c r="C24" s="67"/>
      <c r="D24" s="67"/>
    </row>
    <row r="25" spans="1:7" ht="19.7" x14ac:dyDescent="0.55000000000000004">
      <c r="A25" s="79"/>
      <c r="B25" s="73"/>
      <c r="C25" s="67"/>
      <c r="D25" s="67"/>
    </row>
    <row r="26" spans="1:7" ht="19.7" x14ac:dyDescent="0.55000000000000004">
      <c r="A26" s="79"/>
      <c r="B26" s="73"/>
      <c r="C26" s="67"/>
      <c r="D26" s="67"/>
    </row>
    <row r="27" spans="1:7" ht="19.7" x14ac:dyDescent="0.55000000000000004">
      <c r="A27" s="79"/>
      <c r="B27" s="73"/>
      <c r="C27" s="67"/>
      <c r="D27" s="67"/>
    </row>
    <row r="28" spans="1:7" ht="19.7" x14ac:dyDescent="0.55000000000000004">
      <c r="A28" s="79" t="s">
        <v>86</v>
      </c>
      <c r="B28" s="73"/>
      <c r="C28" s="67"/>
      <c r="D28" s="67"/>
    </row>
    <row r="29" spans="1:7" ht="20" x14ac:dyDescent="0.6">
      <c r="A29" s="79" t="s">
        <v>79</v>
      </c>
      <c r="B29" s="73">
        <v>234.34</v>
      </c>
      <c r="C29" s="67"/>
      <c r="D29" s="66"/>
      <c r="G29" s="52"/>
    </row>
    <row r="30" spans="1:7" ht="20" x14ac:dyDescent="0.6">
      <c r="A30" s="79"/>
      <c r="B30" s="73"/>
      <c r="C30" s="67"/>
      <c r="D30" s="66"/>
    </row>
    <row r="31" spans="1:7" ht="19.7" x14ac:dyDescent="0.55000000000000004">
      <c r="A31" s="82" t="s">
        <v>84</v>
      </c>
      <c r="B31" s="80">
        <v>49656.26</v>
      </c>
      <c r="C31" s="67"/>
      <c r="D31" s="67"/>
    </row>
    <row r="32" spans="1:7" ht="19.7" x14ac:dyDescent="0.55000000000000004">
      <c r="A32" s="82" t="s">
        <v>81</v>
      </c>
      <c r="B32" s="80">
        <v>43006.76</v>
      </c>
      <c r="C32" s="67"/>
      <c r="D32" s="67"/>
    </row>
    <row r="33" spans="1:7" ht="19.7" x14ac:dyDescent="0.55000000000000004">
      <c r="A33" s="83" t="s">
        <v>82</v>
      </c>
      <c r="B33" s="78">
        <v>6649.5</v>
      </c>
      <c r="C33" s="67"/>
      <c r="D33" s="67"/>
    </row>
    <row r="34" spans="1:7" ht="20" x14ac:dyDescent="0.6">
      <c r="A34" s="84" t="s">
        <v>83</v>
      </c>
      <c r="B34" s="67"/>
      <c r="C34" s="67"/>
      <c r="D34" s="67"/>
    </row>
    <row r="35" spans="1:7" ht="19.7" x14ac:dyDescent="0.55000000000000004">
      <c r="A35" s="85"/>
      <c r="B35" s="73"/>
      <c r="C35" s="67"/>
      <c r="D35" s="67"/>
    </row>
    <row r="36" spans="1:7" ht="19.7" x14ac:dyDescent="0.55000000000000004">
      <c r="A36" s="85"/>
      <c r="B36" s="73"/>
      <c r="C36" s="67"/>
      <c r="D36" s="67"/>
      <c r="E36" s="52"/>
    </row>
    <row r="37" spans="1:7" ht="19.7" x14ac:dyDescent="0.55000000000000004">
      <c r="A37" s="85"/>
      <c r="B37" s="73"/>
      <c r="C37" s="67"/>
      <c r="D37" s="67"/>
    </row>
    <row r="38" spans="1:7" ht="20" x14ac:dyDescent="0.6">
      <c r="A38" s="83"/>
      <c r="B38" s="78"/>
      <c r="C38" s="86"/>
      <c r="D38" s="67"/>
    </row>
    <row r="39" spans="1:7" ht="19.7" x14ac:dyDescent="0.55000000000000004">
      <c r="A39" s="87"/>
      <c r="B39" s="79"/>
      <c r="C39" s="79"/>
      <c r="D39" s="67"/>
      <c r="E39" s="55"/>
    </row>
    <row r="40" spans="1:7" ht="19.7" x14ac:dyDescent="0.55000000000000004">
      <c r="A40" s="67"/>
      <c r="B40" s="88"/>
      <c r="C40" s="88"/>
      <c r="D40" s="73"/>
      <c r="E40" s="55"/>
      <c r="G40" s="52"/>
    </row>
    <row r="41" spans="1:7" ht="19.7" x14ac:dyDescent="0.55000000000000004">
      <c r="A41" s="67"/>
      <c r="B41" s="79"/>
      <c r="C41" s="79"/>
      <c r="D41" s="67"/>
      <c r="E41" s="55"/>
      <c r="G41" s="52"/>
    </row>
    <row r="42" spans="1:7" ht="20" x14ac:dyDescent="0.6">
      <c r="A42" s="66"/>
      <c r="B42" s="89"/>
      <c r="C42" s="89"/>
      <c r="D42" s="73"/>
      <c r="E42" s="59"/>
      <c r="G42" s="52"/>
    </row>
    <row r="43" spans="1:7" ht="19.7" x14ac:dyDescent="0.55000000000000004">
      <c r="A43" s="67"/>
      <c r="B43" s="67"/>
      <c r="C43" s="67"/>
      <c r="D43" s="67"/>
      <c r="E43" s="60"/>
    </row>
    <row r="44" spans="1:7" ht="19.7" x14ac:dyDescent="0.55000000000000004">
      <c r="A44" s="67"/>
      <c r="B44" s="67"/>
      <c r="C44" s="67"/>
      <c r="D44" s="67"/>
    </row>
    <row r="45" spans="1:7" ht="19.7" x14ac:dyDescent="0.55000000000000004">
      <c r="A45" s="67"/>
      <c r="B45" s="67"/>
      <c r="C45" s="67"/>
      <c r="D45" s="67"/>
      <c r="F45" s="58"/>
    </row>
    <row r="46" spans="1:7" ht="19.7" x14ac:dyDescent="0.55000000000000004">
      <c r="A46" s="67"/>
      <c r="B46" s="67"/>
      <c r="C46" s="67"/>
      <c r="D46" s="67"/>
      <c r="E46" s="52"/>
      <c r="F46" s="58"/>
    </row>
    <row r="47" spans="1:7" ht="19.7" x14ac:dyDescent="0.55000000000000004">
      <c r="A47" s="67"/>
      <c r="B47" s="67"/>
      <c r="C47" s="67"/>
      <c r="D47" s="67"/>
      <c r="F47" s="58"/>
    </row>
    <row r="49" spans="1:3" ht="15.35" x14ac:dyDescent="0.5">
      <c r="A49" s="64"/>
      <c r="B49" s="61"/>
      <c r="C49" s="61"/>
    </row>
    <row r="50" spans="1:3" x14ac:dyDescent="0.45">
      <c r="B50" s="56"/>
      <c r="C50" s="56"/>
    </row>
    <row r="51" spans="1:3" x14ac:dyDescent="0.45">
      <c r="B51" s="60"/>
      <c r="C51" s="60"/>
    </row>
    <row r="52" spans="1:3" x14ac:dyDescent="0.45">
      <c r="B52" s="65"/>
      <c r="C52" s="58"/>
    </row>
    <row r="54" spans="1:3" ht="15.35" x14ac:dyDescent="0.5">
      <c r="A54" s="52"/>
    </row>
  </sheetData>
  <pageMargins left="0.75" right="0.75" top="1" bottom="1" header="0.5" footer="0.5"/>
  <pageSetup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4"/>
  <sheetViews>
    <sheetView zoomScale="70" zoomScaleNormal="70" workbookViewId="0">
      <pane xSplit="1" topLeftCell="B1" activePane="topRight" state="frozen"/>
      <selection pane="topRight" activeCell="B31" sqref="B31"/>
    </sheetView>
  </sheetViews>
  <sheetFormatPr defaultColWidth="9.05859375" defaultRowHeight="15.35" x14ac:dyDescent="0.5"/>
  <cols>
    <col min="1" max="1" width="35.41015625" style="2" customWidth="1"/>
    <col min="2" max="2" width="14.5859375" style="2" customWidth="1"/>
    <col min="3" max="3" width="13.41015625" style="2" customWidth="1"/>
    <col min="4" max="4" width="14.52734375" style="2" customWidth="1"/>
    <col min="5" max="6" width="12.41015625" style="2" customWidth="1"/>
    <col min="7" max="7" width="13.1171875" style="2" customWidth="1"/>
    <col min="8" max="8" width="12.41015625" style="2" customWidth="1"/>
    <col min="9" max="9" width="14.46875" style="2" customWidth="1"/>
    <col min="10" max="10" width="2.234375" style="1" customWidth="1"/>
    <col min="11" max="11" width="13.1171875" style="2" customWidth="1"/>
    <col min="12" max="12" width="13.05859375" style="2" customWidth="1"/>
    <col min="13" max="13" width="1.703125" style="2" customWidth="1"/>
    <col min="14" max="14" width="12.703125" style="2" customWidth="1"/>
    <col min="15" max="15" width="13.05859375" style="2" customWidth="1"/>
    <col min="16" max="16" width="14" style="2" customWidth="1"/>
    <col min="17" max="17" width="12.1171875" style="2" customWidth="1"/>
    <col min="18" max="18" width="9.234375" style="2" customWidth="1"/>
    <col min="19" max="19" width="10.87890625" style="2" bestFit="1" customWidth="1"/>
    <col min="20" max="16384" width="9.05859375" style="2"/>
  </cols>
  <sheetData>
    <row r="1" spans="1:18" x14ac:dyDescent="0.5">
      <c r="A1" s="1" t="s">
        <v>9</v>
      </c>
    </row>
    <row r="2" spans="1:18" x14ac:dyDescent="0.5">
      <c r="A2" s="1"/>
      <c r="B2" s="3" t="s">
        <v>13</v>
      </c>
      <c r="C2" s="4" t="s">
        <v>14</v>
      </c>
      <c r="D2" s="3" t="s">
        <v>18</v>
      </c>
      <c r="E2" s="3" t="s">
        <v>19</v>
      </c>
      <c r="F2" s="3" t="s">
        <v>16</v>
      </c>
      <c r="G2" s="3" t="s">
        <v>17</v>
      </c>
      <c r="H2" s="3" t="s">
        <v>0</v>
      </c>
      <c r="I2" s="3" t="s">
        <v>1</v>
      </c>
      <c r="J2" s="5"/>
      <c r="K2" s="3" t="s">
        <v>2</v>
      </c>
      <c r="L2" s="3" t="s">
        <v>3</v>
      </c>
      <c r="M2" s="3"/>
      <c r="N2" s="3" t="s">
        <v>4</v>
      </c>
      <c r="O2" s="3" t="s">
        <v>5</v>
      </c>
      <c r="P2" s="6" t="s">
        <v>15</v>
      </c>
      <c r="Q2" s="7"/>
    </row>
    <row r="3" spans="1:18" x14ac:dyDescent="0.5">
      <c r="A3" s="1" t="s">
        <v>21</v>
      </c>
      <c r="B3" s="8"/>
      <c r="C3" s="9"/>
      <c r="D3" s="8"/>
      <c r="E3" s="8"/>
      <c r="F3" s="8"/>
      <c r="G3" s="8"/>
      <c r="H3" s="8"/>
      <c r="I3" s="8"/>
      <c r="J3" s="10"/>
      <c r="K3" s="8"/>
      <c r="L3" s="8"/>
      <c r="M3" s="8"/>
      <c r="N3" s="8"/>
      <c r="O3" s="8"/>
      <c r="P3" s="7"/>
      <c r="Q3" s="7"/>
    </row>
    <row r="4" spans="1:18" ht="15.7" x14ac:dyDescent="0.55000000000000004">
      <c r="A4" s="2" t="s">
        <v>30</v>
      </c>
      <c r="B4" s="11">
        <v>1662</v>
      </c>
      <c r="C4" s="11">
        <v>1662</v>
      </c>
      <c r="D4" s="11">
        <v>1668.9</v>
      </c>
      <c r="E4" s="11">
        <v>1668.9</v>
      </c>
      <c r="F4" s="11">
        <v>1668.9</v>
      </c>
      <c r="G4" s="11">
        <v>1668.9</v>
      </c>
      <c r="H4" s="11">
        <v>1668.9</v>
      </c>
      <c r="I4" s="11">
        <v>1668.9</v>
      </c>
      <c r="J4" s="12"/>
      <c r="K4" s="11">
        <v>1668.9</v>
      </c>
      <c r="L4" s="11">
        <v>1668.9</v>
      </c>
      <c r="M4" s="13" t="s">
        <v>20</v>
      </c>
      <c r="N4" s="11">
        <v>1668.9</v>
      </c>
      <c r="O4" s="11">
        <v>1668.9</v>
      </c>
      <c r="P4" s="14">
        <f>SUM(B4:O4)</f>
        <v>20013</v>
      </c>
      <c r="Q4" s="14"/>
    </row>
    <row r="5" spans="1:18" ht="15.7" x14ac:dyDescent="0.55000000000000004">
      <c r="A5" s="2" t="s">
        <v>31</v>
      </c>
      <c r="B5" s="11">
        <v>450</v>
      </c>
      <c r="C5" s="11">
        <v>450</v>
      </c>
      <c r="D5" s="11">
        <v>350</v>
      </c>
      <c r="E5" s="11">
        <v>450</v>
      </c>
      <c r="F5" s="11">
        <v>400</v>
      </c>
      <c r="G5" s="11">
        <v>300</v>
      </c>
      <c r="H5" s="11">
        <v>400</v>
      </c>
      <c r="I5" s="11">
        <v>400</v>
      </c>
      <c r="J5" s="12"/>
      <c r="K5" s="11">
        <v>400</v>
      </c>
      <c r="L5" s="11">
        <v>400</v>
      </c>
      <c r="M5" s="13" t="s">
        <v>20</v>
      </c>
      <c r="N5" s="11">
        <v>450</v>
      </c>
      <c r="O5" s="11">
        <v>450</v>
      </c>
      <c r="P5" s="14">
        <f>SUM(B5:O5)</f>
        <v>4900</v>
      </c>
      <c r="Q5" s="14"/>
    </row>
    <row r="6" spans="1:18" ht="15.7" x14ac:dyDescent="0.55000000000000004">
      <c r="A6" s="2" t="s">
        <v>32</v>
      </c>
      <c r="B6" s="11">
        <v>500</v>
      </c>
      <c r="C6" s="11">
        <v>500</v>
      </c>
      <c r="D6" s="11">
        <v>500</v>
      </c>
      <c r="E6" s="11">
        <v>500</v>
      </c>
      <c r="F6" s="11">
        <v>500</v>
      </c>
      <c r="G6" s="11">
        <v>500</v>
      </c>
      <c r="H6" s="11">
        <v>500</v>
      </c>
      <c r="I6" s="11">
        <v>500</v>
      </c>
      <c r="J6" s="15"/>
      <c r="K6" s="11">
        <v>500</v>
      </c>
      <c r="L6" s="11">
        <v>500</v>
      </c>
      <c r="M6" s="13" t="s">
        <v>20</v>
      </c>
      <c r="N6" s="11">
        <v>500</v>
      </c>
      <c r="O6" s="11">
        <v>500</v>
      </c>
      <c r="P6" s="14">
        <f>SUM(B6:O6)</f>
        <v>6000</v>
      </c>
      <c r="Q6" s="14"/>
    </row>
    <row r="7" spans="1:18" ht="15.7" x14ac:dyDescent="0.55000000000000004">
      <c r="A7" s="2" t="s">
        <v>48</v>
      </c>
      <c r="B7" s="16">
        <f>545+466.09+82+180.68+206+500+295+625+154</f>
        <v>3053.77</v>
      </c>
      <c r="C7" s="16">
        <f>295</f>
        <v>295</v>
      </c>
      <c r="D7" s="16">
        <v>295</v>
      </c>
      <c r="E7" s="16">
        <v>295</v>
      </c>
      <c r="F7" s="16">
        <v>295</v>
      </c>
      <c r="G7" s="16">
        <v>295</v>
      </c>
      <c r="H7" s="16">
        <v>295</v>
      </c>
      <c r="I7" s="16">
        <v>295</v>
      </c>
      <c r="J7" s="17"/>
      <c r="K7" s="16">
        <v>295</v>
      </c>
      <c r="L7" s="16">
        <v>295</v>
      </c>
      <c r="M7" s="13" t="s">
        <v>20</v>
      </c>
      <c r="N7" s="16">
        <v>295</v>
      </c>
      <c r="O7" s="16">
        <v>295</v>
      </c>
      <c r="P7" s="18">
        <f>SUM(B7:O7)</f>
        <v>6298.77</v>
      </c>
      <c r="Q7" s="14"/>
    </row>
    <row r="8" spans="1:18" x14ac:dyDescent="0.5">
      <c r="A8" s="2" t="s">
        <v>15</v>
      </c>
      <c r="B8" s="11">
        <f>SUM(B4:B7)</f>
        <v>5665.77</v>
      </c>
      <c r="C8" s="11">
        <f t="shared" ref="C8:O8" si="0">SUM(C4:C7)</f>
        <v>2907</v>
      </c>
      <c r="D8" s="11">
        <f t="shared" si="0"/>
        <v>2813.9</v>
      </c>
      <c r="E8" s="11">
        <f t="shared" si="0"/>
        <v>2913.9</v>
      </c>
      <c r="F8" s="11">
        <f t="shared" si="0"/>
        <v>2863.9</v>
      </c>
      <c r="G8" s="11">
        <f t="shared" si="0"/>
        <v>2763.9</v>
      </c>
      <c r="H8" s="11">
        <f t="shared" si="0"/>
        <v>2863.9</v>
      </c>
      <c r="I8" s="11">
        <f t="shared" si="0"/>
        <v>2863.9</v>
      </c>
      <c r="J8" s="15"/>
      <c r="K8" s="11">
        <f t="shared" si="0"/>
        <v>2863.9</v>
      </c>
      <c r="L8" s="11">
        <f t="shared" si="0"/>
        <v>2863.9</v>
      </c>
      <c r="M8" s="11"/>
      <c r="N8" s="11">
        <f t="shared" si="0"/>
        <v>2913.9</v>
      </c>
      <c r="O8" s="11">
        <f t="shared" si="0"/>
        <v>2913.9</v>
      </c>
      <c r="P8" s="14">
        <f>SUM(B8:O8)</f>
        <v>37211.770000000011</v>
      </c>
      <c r="Q8" s="14"/>
      <c r="R8" s="1"/>
    </row>
    <row r="9" spans="1:18" x14ac:dyDescent="0.5">
      <c r="B9" s="8"/>
      <c r="C9" s="9"/>
      <c r="D9" s="8"/>
      <c r="E9" s="8"/>
      <c r="F9" s="8"/>
      <c r="G9" s="8"/>
      <c r="H9" s="8"/>
      <c r="I9" s="8"/>
      <c r="J9" s="10"/>
      <c r="K9" s="8"/>
      <c r="L9" s="8"/>
      <c r="M9" s="8"/>
      <c r="N9" s="8"/>
      <c r="O9" s="8"/>
      <c r="P9" s="7"/>
      <c r="Q9" s="7"/>
    </row>
    <row r="10" spans="1:18" x14ac:dyDescent="0.5">
      <c r="A10" s="1" t="s">
        <v>33</v>
      </c>
      <c r="B10" s="8"/>
      <c r="C10" s="9"/>
      <c r="D10" s="8"/>
      <c r="E10" s="8"/>
      <c r="F10" s="8"/>
      <c r="G10" s="8"/>
      <c r="H10" s="8"/>
      <c r="I10" s="8"/>
      <c r="J10" s="10"/>
      <c r="K10" s="8"/>
      <c r="L10" s="8"/>
      <c r="M10" s="8"/>
      <c r="N10" s="8"/>
      <c r="O10" s="10"/>
      <c r="P10" s="7"/>
      <c r="Q10" s="7"/>
    </row>
    <row r="11" spans="1:18" x14ac:dyDescent="0.5">
      <c r="B11" s="19"/>
      <c r="C11" s="19"/>
      <c r="D11" s="19"/>
      <c r="E11" s="19"/>
      <c r="F11" s="19"/>
      <c r="G11" s="19"/>
      <c r="H11" s="19"/>
      <c r="I11" s="19"/>
      <c r="J11" s="20"/>
      <c r="K11" s="19"/>
      <c r="L11" s="19"/>
      <c r="M11" s="19"/>
      <c r="N11" s="19"/>
      <c r="O11" s="19"/>
      <c r="P11" s="14">
        <f>SUM(B11:O11)</f>
        <v>0</v>
      </c>
      <c r="Q11" s="14"/>
    </row>
    <row r="12" spans="1:18" ht="15.75" customHeight="1" x14ac:dyDescent="0.55000000000000004">
      <c r="A12" s="2" t="s">
        <v>59</v>
      </c>
      <c r="B12" s="19">
        <v>50</v>
      </c>
      <c r="C12" s="19">
        <v>50</v>
      </c>
      <c r="D12" s="19">
        <v>50</v>
      </c>
      <c r="E12" s="19">
        <v>50</v>
      </c>
      <c r="F12" s="19">
        <v>50</v>
      </c>
      <c r="G12" s="19">
        <v>50</v>
      </c>
      <c r="H12" s="19">
        <v>50</v>
      </c>
      <c r="I12" s="19">
        <v>50</v>
      </c>
      <c r="J12" s="12"/>
      <c r="K12" s="19">
        <v>50</v>
      </c>
      <c r="L12" s="19">
        <v>50</v>
      </c>
      <c r="M12" s="13" t="s">
        <v>20</v>
      </c>
      <c r="N12" s="19">
        <v>50</v>
      </c>
      <c r="O12" s="19">
        <v>50</v>
      </c>
      <c r="P12" s="14">
        <f>SUM(B12:O12)</f>
        <v>600</v>
      </c>
      <c r="Q12" s="14"/>
    </row>
    <row r="13" spans="1:18" ht="15.75" customHeight="1" x14ac:dyDescent="0.55000000000000004">
      <c r="A13" s="2" t="s">
        <v>60</v>
      </c>
      <c r="B13" s="19"/>
      <c r="C13" s="19"/>
      <c r="D13" s="19"/>
      <c r="E13" s="19"/>
      <c r="F13" s="20"/>
      <c r="G13" s="19"/>
      <c r="H13" s="19">
        <v>50</v>
      </c>
      <c r="I13" s="19">
        <v>70</v>
      </c>
      <c r="J13" s="12"/>
      <c r="K13" s="19">
        <v>70</v>
      </c>
      <c r="L13" s="19">
        <v>70</v>
      </c>
      <c r="M13" s="13" t="s">
        <v>20</v>
      </c>
      <c r="N13" s="19">
        <v>70</v>
      </c>
      <c r="O13" s="19">
        <v>70</v>
      </c>
      <c r="P13" s="14"/>
      <c r="Q13" s="14"/>
    </row>
    <row r="14" spans="1:18" x14ac:dyDescent="0.5">
      <c r="A14" s="2" t="s">
        <v>28</v>
      </c>
      <c r="B14" s="19">
        <v>497.05</v>
      </c>
      <c r="C14" s="21"/>
      <c r="D14" s="22">
        <v>466</v>
      </c>
      <c r="E14" s="19"/>
      <c r="F14" s="22"/>
      <c r="G14" s="22">
        <v>466</v>
      </c>
      <c r="H14" s="22"/>
      <c r="I14" s="22"/>
      <c r="J14" s="23"/>
      <c r="K14" s="14">
        <v>497.05</v>
      </c>
      <c r="L14" s="22">
        <v>0</v>
      </c>
      <c r="M14" s="22"/>
      <c r="N14" s="22"/>
      <c r="O14" s="22"/>
      <c r="P14" s="14">
        <f t="shared" ref="P14:P20" si="1">SUM(B14:O14)</f>
        <v>1926.1</v>
      </c>
      <c r="Q14" s="14"/>
      <c r="R14" s="1"/>
    </row>
    <row r="15" spans="1:18" ht="14.25" customHeight="1" x14ac:dyDescent="0.55000000000000004">
      <c r="A15" s="2" t="s">
        <v>36</v>
      </c>
      <c r="B15" s="19">
        <v>70</v>
      </c>
      <c r="C15" s="19">
        <v>70</v>
      </c>
      <c r="D15" s="19">
        <v>70</v>
      </c>
      <c r="E15" s="19">
        <v>70</v>
      </c>
      <c r="F15" s="19">
        <v>70</v>
      </c>
      <c r="G15" s="19">
        <v>70</v>
      </c>
      <c r="H15" s="19">
        <v>70</v>
      </c>
      <c r="I15" s="19">
        <v>70</v>
      </c>
      <c r="J15" s="12"/>
      <c r="K15" s="19">
        <v>70</v>
      </c>
      <c r="L15" s="19"/>
      <c r="M15" s="19"/>
      <c r="N15" s="19">
        <v>70</v>
      </c>
      <c r="O15" s="19">
        <v>70</v>
      </c>
      <c r="P15" s="14">
        <f t="shared" si="1"/>
        <v>770</v>
      </c>
      <c r="Q15" s="14"/>
    </row>
    <row r="16" spans="1:18" ht="14.25" customHeight="1" x14ac:dyDescent="0.55000000000000004">
      <c r="A16" s="2" t="s">
        <v>23</v>
      </c>
      <c r="B16" s="19">
        <v>295</v>
      </c>
      <c r="C16" s="19">
        <v>295</v>
      </c>
      <c r="D16" s="19">
        <v>295</v>
      </c>
      <c r="E16" s="19">
        <v>295</v>
      </c>
      <c r="F16" s="19">
        <v>295</v>
      </c>
      <c r="G16" s="19">
        <v>295</v>
      </c>
      <c r="H16" s="19">
        <v>295</v>
      </c>
      <c r="I16" s="19">
        <v>295</v>
      </c>
      <c r="J16" s="12"/>
      <c r="K16" s="19">
        <v>295</v>
      </c>
      <c r="L16" s="19">
        <v>295</v>
      </c>
      <c r="M16" s="13" t="s">
        <v>20</v>
      </c>
      <c r="N16" s="19">
        <v>295</v>
      </c>
      <c r="O16" s="19">
        <v>295</v>
      </c>
      <c r="P16" s="14">
        <f t="shared" si="1"/>
        <v>3540</v>
      </c>
      <c r="Q16" s="14"/>
    </row>
    <row r="17" spans="1:22" ht="14.25" customHeight="1" x14ac:dyDescent="0.5">
      <c r="A17" s="2" t="s">
        <v>37</v>
      </c>
      <c r="B17" s="19">
        <v>545</v>
      </c>
      <c r="C17" s="19"/>
      <c r="D17" s="19"/>
      <c r="E17" s="19"/>
      <c r="F17" s="19"/>
      <c r="G17" s="19"/>
      <c r="H17" s="19"/>
      <c r="I17" s="19"/>
      <c r="J17" s="20"/>
      <c r="K17" s="19"/>
      <c r="L17" s="19"/>
      <c r="M17" s="19"/>
      <c r="N17" s="19"/>
      <c r="O17" s="20"/>
      <c r="P17" s="14">
        <f t="shared" si="1"/>
        <v>545</v>
      </c>
      <c r="Q17" s="14"/>
    </row>
    <row r="18" spans="1:22" ht="15.7" x14ac:dyDescent="0.55000000000000004">
      <c r="A18" s="2" t="s">
        <v>29</v>
      </c>
      <c r="B18" s="19">
        <v>55.05</v>
      </c>
      <c r="C18" s="21">
        <v>67.67</v>
      </c>
      <c r="D18" s="22">
        <v>53.82</v>
      </c>
      <c r="E18" s="22">
        <v>57.1</v>
      </c>
      <c r="F18" s="22">
        <v>57.1</v>
      </c>
      <c r="G18" s="22">
        <v>57.48</v>
      </c>
      <c r="H18" s="22">
        <v>57.48</v>
      </c>
      <c r="I18" s="22">
        <v>68.77</v>
      </c>
      <c r="J18" s="12"/>
      <c r="K18" s="22">
        <v>68.77</v>
      </c>
      <c r="L18" s="22">
        <v>68.77</v>
      </c>
      <c r="M18" s="13" t="s">
        <v>20</v>
      </c>
      <c r="N18" s="22">
        <v>7</v>
      </c>
      <c r="O18" s="22">
        <v>7</v>
      </c>
      <c r="P18" s="14">
        <f t="shared" si="1"/>
        <v>626.01</v>
      </c>
      <c r="Q18" s="24"/>
      <c r="R18" s="1"/>
    </row>
    <row r="19" spans="1:22" ht="15.7" x14ac:dyDescent="0.55000000000000004">
      <c r="A19" s="2" t="s">
        <v>61</v>
      </c>
      <c r="B19" s="19">
        <v>101.67</v>
      </c>
      <c r="C19" s="21">
        <v>54.66</v>
      </c>
      <c r="D19" s="22">
        <v>82.33</v>
      </c>
      <c r="E19" s="22">
        <v>97.95</v>
      </c>
      <c r="F19" s="22">
        <v>88.5</v>
      </c>
      <c r="G19" s="22">
        <v>33.92</v>
      </c>
      <c r="H19" s="22">
        <v>27.3</v>
      </c>
      <c r="I19" s="22">
        <v>23.29</v>
      </c>
      <c r="J19" s="12"/>
      <c r="K19" s="14">
        <v>27.94</v>
      </c>
      <c r="L19" s="22">
        <v>23.83</v>
      </c>
      <c r="M19" s="13" t="s">
        <v>20</v>
      </c>
      <c r="N19" s="22">
        <v>16.309999999999999</v>
      </c>
      <c r="O19" s="22">
        <v>15</v>
      </c>
      <c r="P19" s="14">
        <f t="shared" si="1"/>
        <v>592.70000000000005</v>
      </c>
      <c r="Q19" s="14"/>
      <c r="R19" s="1"/>
    </row>
    <row r="20" spans="1:22" ht="14.25" customHeight="1" x14ac:dyDescent="0.55000000000000004">
      <c r="A20" s="2" t="s">
        <v>6</v>
      </c>
      <c r="B20" s="19">
        <v>303</v>
      </c>
      <c r="C20" s="19">
        <v>303</v>
      </c>
      <c r="D20" s="19">
        <v>303</v>
      </c>
      <c r="E20" s="19">
        <v>303</v>
      </c>
      <c r="F20" s="19">
        <v>303</v>
      </c>
      <c r="G20" s="19">
        <v>303</v>
      </c>
      <c r="H20" s="19">
        <v>303</v>
      </c>
      <c r="I20" s="19">
        <v>303</v>
      </c>
      <c r="J20" s="12"/>
      <c r="K20" s="19">
        <v>303</v>
      </c>
      <c r="L20" s="19">
        <v>303</v>
      </c>
      <c r="M20" s="13" t="s">
        <v>20</v>
      </c>
      <c r="N20" s="19">
        <v>303</v>
      </c>
      <c r="O20" s="19">
        <v>303</v>
      </c>
      <c r="P20" s="14">
        <f t="shared" si="1"/>
        <v>3636</v>
      </c>
      <c r="Q20" s="14"/>
    </row>
    <row r="21" spans="1:22" ht="14.25" customHeight="1" x14ac:dyDescent="0.55000000000000004">
      <c r="A21" s="2" t="s">
        <v>62</v>
      </c>
      <c r="B21" s="19">
        <f>82+500</f>
        <v>582</v>
      </c>
      <c r="C21" s="19">
        <v>500</v>
      </c>
      <c r="D21" s="19">
        <v>500</v>
      </c>
      <c r="E21" s="19"/>
      <c r="F21" s="19"/>
      <c r="G21" s="19"/>
      <c r="H21" s="19"/>
      <c r="I21" s="19">
        <v>50</v>
      </c>
      <c r="J21" s="12"/>
      <c r="K21" s="19">
        <v>100</v>
      </c>
      <c r="L21" s="19"/>
      <c r="M21" s="19"/>
      <c r="N21" s="19"/>
      <c r="O21" s="19"/>
      <c r="P21" s="14"/>
      <c r="Q21" s="14"/>
    </row>
    <row r="22" spans="1:22" ht="15" customHeight="1" x14ac:dyDescent="0.55000000000000004">
      <c r="A22" s="2" t="s">
        <v>7</v>
      </c>
      <c r="B22" s="19">
        <v>50</v>
      </c>
      <c r="C22" s="19">
        <v>50</v>
      </c>
      <c r="D22" s="19">
        <v>50</v>
      </c>
      <c r="E22" s="19">
        <v>50</v>
      </c>
      <c r="F22" s="19">
        <v>50</v>
      </c>
      <c r="G22" s="19">
        <v>50</v>
      </c>
      <c r="H22" s="19">
        <v>50</v>
      </c>
      <c r="I22" s="19">
        <v>50</v>
      </c>
      <c r="J22" s="12"/>
      <c r="K22" s="19">
        <v>50</v>
      </c>
      <c r="L22" s="19">
        <v>50</v>
      </c>
      <c r="M22" s="13" t="s">
        <v>20</v>
      </c>
      <c r="N22" s="19">
        <v>50</v>
      </c>
      <c r="O22" s="19">
        <v>50</v>
      </c>
      <c r="P22" s="14">
        <f>SUM(B22:O22)</f>
        <v>600</v>
      </c>
      <c r="Q22" s="14"/>
      <c r="R22" s="1"/>
    </row>
    <row r="23" spans="1:22" ht="15" customHeight="1" x14ac:dyDescent="0.5">
      <c r="A23" s="2" t="s">
        <v>57</v>
      </c>
      <c r="B23" s="19"/>
      <c r="C23" s="19"/>
      <c r="D23" s="19"/>
      <c r="E23" s="19"/>
      <c r="F23" s="19"/>
      <c r="G23" s="19"/>
      <c r="H23" s="19"/>
      <c r="I23" s="19"/>
      <c r="J23" s="20"/>
      <c r="K23" s="19"/>
      <c r="L23" s="19"/>
      <c r="M23" s="19"/>
      <c r="N23" s="19"/>
      <c r="O23" s="19"/>
      <c r="P23" s="14"/>
      <c r="Q23" s="14"/>
      <c r="R23" s="1"/>
    </row>
    <row r="24" spans="1:22" ht="15.7" x14ac:dyDescent="0.55000000000000004">
      <c r="A24" s="2" t="s">
        <v>63</v>
      </c>
      <c r="B24" s="19">
        <v>68.349999999999994</v>
      </c>
      <c r="C24" s="21">
        <v>61.39</v>
      </c>
      <c r="D24" s="22">
        <v>52.25</v>
      </c>
      <c r="E24" s="22">
        <v>40.770000000000003</v>
      </c>
      <c r="F24" s="22">
        <v>32.81</v>
      </c>
      <c r="G24" s="22">
        <v>124.51</v>
      </c>
      <c r="H24" s="22">
        <v>186.9</v>
      </c>
      <c r="I24" s="22">
        <v>167.55</v>
      </c>
      <c r="J24" s="12"/>
      <c r="K24" s="14">
        <v>152.57</v>
      </c>
      <c r="L24" s="22">
        <v>105.26</v>
      </c>
      <c r="M24" s="13" t="s">
        <v>20</v>
      </c>
      <c r="N24" s="22">
        <v>112.15</v>
      </c>
      <c r="O24" s="22">
        <v>120</v>
      </c>
      <c r="P24" s="14">
        <f t="shared" ref="P24:P32" si="2">SUM(B24:O24)</f>
        <v>1224.51</v>
      </c>
      <c r="Q24" s="14"/>
    </row>
    <row r="25" spans="1:22" ht="15.7" x14ac:dyDescent="0.55000000000000004">
      <c r="A25" s="2" t="s">
        <v>12</v>
      </c>
      <c r="B25" s="19">
        <v>155</v>
      </c>
      <c r="C25" s="21"/>
      <c r="D25" s="22"/>
      <c r="E25" s="22"/>
      <c r="F25" s="22">
        <v>0</v>
      </c>
      <c r="G25" s="22"/>
      <c r="H25" s="22">
        <v>125</v>
      </c>
      <c r="I25" s="22">
        <v>125</v>
      </c>
      <c r="J25" s="12"/>
      <c r="K25" s="14">
        <v>125</v>
      </c>
      <c r="L25" s="22">
        <v>125</v>
      </c>
      <c r="M25" s="13" t="s">
        <v>20</v>
      </c>
      <c r="N25" s="22">
        <v>125</v>
      </c>
      <c r="O25" s="22">
        <v>125</v>
      </c>
      <c r="P25" s="14">
        <f t="shared" si="2"/>
        <v>905</v>
      </c>
      <c r="Q25" s="14"/>
    </row>
    <row r="26" spans="1:22" ht="15.7" x14ac:dyDescent="0.55000000000000004">
      <c r="A26" s="2" t="s">
        <v>27</v>
      </c>
      <c r="B26" s="19">
        <v>45</v>
      </c>
      <c r="C26" s="21"/>
      <c r="D26" s="22"/>
      <c r="E26" s="19"/>
      <c r="F26" s="23">
        <v>0</v>
      </c>
      <c r="G26" s="22"/>
      <c r="H26" s="22">
        <v>0</v>
      </c>
      <c r="I26" s="22"/>
      <c r="J26" s="23"/>
      <c r="K26" s="14">
        <v>50</v>
      </c>
      <c r="L26" s="22">
        <v>50</v>
      </c>
      <c r="M26" s="13" t="s">
        <v>20</v>
      </c>
      <c r="N26" s="22">
        <v>50</v>
      </c>
      <c r="O26" s="22">
        <v>50</v>
      </c>
      <c r="P26" s="14">
        <f t="shared" si="2"/>
        <v>245</v>
      </c>
      <c r="Q26" s="14"/>
    </row>
    <row r="27" spans="1:22" x14ac:dyDescent="0.5">
      <c r="A27" s="2" t="s">
        <v>64</v>
      </c>
      <c r="B27" s="19">
        <v>625</v>
      </c>
      <c r="C27" s="21"/>
      <c r="D27" s="22"/>
      <c r="E27" s="19"/>
      <c r="F27" s="23"/>
      <c r="G27" s="22"/>
      <c r="H27" s="22"/>
      <c r="I27" s="22"/>
      <c r="J27" s="23"/>
      <c r="K27" s="14"/>
      <c r="L27" s="23"/>
      <c r="M27" s="23"/>
      <c r="N27" s="22"/>
      <c r="O27" s="22"/>
      <c r="P27" s="14">
        <f t="shared" si="2"/>
        <v>625</v>
      </c>
      <c r="Q27" s="14"/>
    </row>
    <row r="28" spans="1:22" ht="15.7" x14ac:dyDescent="0.55000000000000004">
      <c r="A28" s="2" t="s">
        <v>67</v>
      </c>
      <c r="B28" s="19">
        <v>70</v>
      </c>
      <c r="C28" s="21">
        <v>70</v>
      </c>
      <c r="D28" s="22">
        <v>70</v>
      </c>
      <c r="E28" s="19">
        <v>70</v>
      </c>
      <c r="F28" s="22">
        <v>70</v>
      </c>
      <c r="G28" s="22">
        <v>70</v>
      </c>
      <c r="H28" s="22">
        <v>70</v>
      </c>
      <c r="I28" s="22">
        <v>70</v>
      </c>
      <c r="J28" s="12"/>
      <c r="K28" s="14">
        <v>120</v>
      </c>
      <c r="L28" s="22">
        <v>120</v>
      </c>
      <c r="M28" s="13" t="s">
        <v>20</v>
      </c>
      <c r="N28" s="22">
        <v>120</v>
      </c>
      <c r="O28" s="22">
        <v>120</v>
      </c>
      <c r="P28" s="14">
        <f t="shared" si="2"/>
        <v>1040</v>
      </c>
      <c r="Q28" s="14"/>
    </row>
    <row r="29" spans="1:22" ht="15.7" x14ac:dyDescent="0.55000000000000004">
      <c r="A29" s="2" t="s">
        <v>65</v>
      </c>
      <c r="B29" s="19">
        <v>170.14</v>
      </c>
      <c r="C29" s="21">
        <v>169.99</v>
      </c>
      <c r="D29" s="21">
        <v>169.99</v>
      </c>
      <c r="E29" s="21">
        <v>169.99</v>
      </c>
      <c r="F29" s="21">
        <v>170.14</v>
      </c>
      <c r="G29" s="21">
        <v>170.23</v>
      </c>
      <c r="H29" s="21">
        <v>176.92</v>
      </c>
      <c r="I29" s="21">
        <v>182.11</v>
      </c>
      <c r="J29" s="12"/>
      <c r="K29" s="21">
        <v>182.11</v>
      </c>
      <c r="L29" s="21">
        <v>182.11</v>
      </c>
      <c r="M29" s="13" t="s">
        <v>20</v>
      </c>
      <c r="N29" s="21">
        <v>158.13999999999999</v>
      </c>
      <c r="O29" s="21">
        <v>158.13999999999999</v>
      </c>
      <c r="P29" s="14">
        <f t="shared" si="2"/>
        <v>2060.0100000000002</v>
      </c>
      <c r="Q29" s="14"/>
      <c r="S29" s="1"/>
      <c r="V29" s="1"/>
    </row>
    <row r="30" spans="1:22" ht="15.7" x14ac:dyDescent="0.55000000000000004">
      <c r="A30" s="2" t="s">
        <v>66</v>
      </c>
      <c r="B30" s="19">
        <v>97.4</v>
      </c>
      <c r="C30" s="19">
        <v>92.66</v>
      </c>
      <c r="D30" s="19">
        <v>95.03</v>
      </c>
      <c r="E30" s="19">
        <v>95.16</v>
      </c>
      <c r="F30" s="19">
        <v>95.16</v>
      </c>
      <c r="G30" s="19">
        <v>95.16</v>
      </c>
      <c r="H30" s="19">
        <v>95.21</v>
      </c>
      <c r="I30" s="19">
        <v>95.21</v>
      </c>
      <c r="J30" s="12"/>
      <c r="K30" s="19">
        <v>95.21</v>
      </c>
      <c r="L30" s="19">
        <v>115.44</v>
      </c>
      <c r="M30" s="13" t="s">
        <v>20</v>
      </c>
      <c r="N30" s="19">
        <v>92</v>
      </c>
      <c r="O30" s="19">
        <v>92</v>
      </c>
      <c r="P30" s="14">
        <f t="shared" si="2"/>
        <v>1155.6400000000001</v>
      </c>
      <c r="Q30" s="14"/>
      <c r="S30" s="1"/>
    </row>
    <row r="31" spans="1:22" x14ac:dyDescent="0.5">
      <c r="A31" s="2" t="s">
        <v>39</v>
      </c>
      <c r="B31" s="19">
        <f>62+92.5</f>
        <v>154.5</v>
      </c>
      <c r="C31" s="21"/>
      <c r="D31" s="22"/>
      <c r="E31" s="21"/>
      <c r="F31" s="19">
        <v>0</v>
      </c>
      <c r="G31" s="19">
        <v>40.520000000000003</v>
      </c>
      <c r="H31" s="19"/>
      <c r="I31" s="19"/>
      <c r="J31" s="20"/>
      <c r="K31" s="25"/>
      <c r="L31" s="19"/>
      <c r="M31" s="19"/>
      <c r="N31" s="19"/>
      <c r="O31" s="19"/>
      <c r="P31" s="14">
        <f t="shared" si="2"/>
        <v>195.02</v>
      </c>
      <c r="Q31" s="14"/>
    </row>
    <row r="32" spans="1:22" ht="15.7" x14ac:dyDescent="0.55000000000000004">
      <c r="A32" s="2" t="s">
        <v>8</v>
      </c>
      <c r="B32" s="26">
        <v>475</v>
      </c>
      <c r="C32" s="26">
        <v>475</v>
      </c>
      <c r="D32" s="26">
        <v>475</v>
      </c>
      <c r="E32" s="26">
        <v>620</v>
      </c>
      <c r="F32" s="26">
        <v>620</v>
      </c>
      <c r="G32" s="26">
        <v>620</v>
      </c>
      <c r="H32" s="26">
        <v>620</v>
      </c>
      <c r="I32" s="26">
        <v>620</v>
      </c>
      <c r="J32" s="12"/>
      <c r="K32" s="26">
        <v>620</v>
      </c>
      <c r="L32" s="26">
        <v>425</v>
      </c>
      <c r="M32" s="13" t="s">
        <v>20</v>
      </c>
      <c r="N32" s="26">
        <v>620</v>
      </c>
      <c r="O32" s="26">
        <v>620</v>
      </c>
      <c r="P32" s="18">
        <f t="shared" si="2"/>
        <v>6810</v>
      </c>
      <c r="Q32" s="14"/>
    </row>
    <row r="33" spans="1:20" x14ac:dyDescent="0.5">
      <c r="A33" s="1"/>
      <c r="B33" s="27">
        <f>SUM(B11:B32)</f>
        <v>4409.16</v>
      </c>
      <c r="C33" s="27">
        <f t="shared" ref="C33:P33" si="3">SUM(C11:C32)</f>
        <v>2259.37</v>
      </c>
      <c r="D33" s="27">
        <f t="shared" si="3"/>
        <v>2732.4200000000005</v>
      </c>
      <c r="E33" s="27">
        <f t="shared" si="3"/>
        <v>1918.9700000000003</v>
      </c>
      <c r="F33" s="27">
        <f t="shared" si="3"/>
        <v>1901.7100000000003</v>
      </c>
      <c r="G33" s="27">
        <f t="shared" si="3"/>
        <v>2445.8200000000002</v>
      </c>
      <c r="H33" s="27">
        <f t="shared" si="3"/>
        <v>2176.8100000000004</v>
      </c>
      <c r="I33" s="27">
        <f t="shared" si="3"/>
        <v>2239.9299999999998</v>
      </c>
      <c r="J33" s="28"/>
      <c r="K33" s="27">
        <f t="shared" si="3"/>
        <v>2876.65</v>
      </c>
      <c r="L33" s="27">
        <f t="shared" si="3"/>
        <v>1983.4099999999999</v>
      </c>
      <c r="M33" s="27"/>
      <c r="N33" s="27">
        <f t="shared" si="3"/>
        <v>2138.6</v>
      </c>
      <c r="O33" s="27">
        <f t="shared" si="3"/>
        <v>2145.14</v>
      </c>
      <c r="P33" s="27">
        <f t="shared" si="3"/>
        <v>27095.99</v>
      </c>
      <c r="Q33" s="27"/>
    </row>
    <row r="34" spans="1:20" x14ac:dyDescent="0.5">
      <c r="A34" s="2" t="s">
        <v>34</v>
      </c>
      <c r="B34" s="19"/>
      <c r="C34" s="19"/>
      <c r="G34" s="1"/>
      <c r="H34" s="1"/>
      <c r="I34" s="1"/>
      <c r="K34" s="1"/>
      <c r="L34" s="1"/>
      <c r="M34" s="1"/>
      <c r="N34" s="1"/>
      <c r="O34" s="1"/>
    </row>
    <row r="35" spans="1:20" ht="15.7" x14ac:dyDescent="0.55000000000000004">
      <c r="A35" s="2" t="s">
        <v>22</v>
      </c>
      <c r="B35" s="29">
        <v>200</v>
      </c>
      <c r="C35" s="29">
        <v>200</v>
      </c>
      <c r="D35" s="29">
        <v>200</v>
      </c>
      <c r="E35" s="29">
        <v>100</v>
      </c>
      <c r="F35" s="29">
        <v>100</v>
      </c>
      <c r="G35" s="29">
        <v>50</v>
      </c>
      <c r="H35" s="29">
        <v>100</v>
      </c>
      <c r="I35" s="29">
        <v>100</v>
      </c>
      <c r="J35" s="30"/>
      <c r="K35" s="29">
        <v>100</v>
      </c>
      <c r="L35" s="29">
        <v>100</v>
      </c>
      <c r="M35" s="13" t="s">
        <v>20</v>
      </c>
      <c r="N35" s="29">
        <v>100</v>
      </c>
      <c r="O35" s="29">
        <v>100</v>
      </c>
      <c r="P35" s="14">
        <f>SUM(B35:O35)</f>
        <v>1450</v>
      </c>
      <c r="Q35" s="14"/>
    </row>
    <row r="36" spans="1:20" ht="15.7" x14ac:dyDescent="0.55000000000000004">
      <c r="A36" s="2" t="s">
        <v>10</v>
      </c>
      <c r="B36" s="29">
        <v>300</v>
      </c>
      <c r="C36" s="29">
        <v>300</v>
      </c>
      <c r="D36" s="29">
        <v>300</v>
      </c>
      <c r="E36" s="29">
        <v>300</v>
      </c>
      <c r="F36" s="31">
        <v>300</v>
      </c>
      <c r="G36" s="31">
        <v>140</v>
      </c>
      <c r="H36" s="31">
        <v>200</v>
      </c>
      <c r="I36" s="31">
        <v>300</v>
      </c>
      <c r="J36" s="32"/>
      <c r="K36" s="31">
        <v>300</v>
      </c>
      <c r="L36" s="31">
        <v>300</v>
      </c>
      <c r="M36" s="13" t="s">
        <v>20</v>
      </c>
      <c r="N36" s="31">
        <v>300</v>
      </c>
      <c r="O36" s="31">
        <v>300</v>
      </c>
      <c r="P36" s="14">
        <f>SUM(B36:O36)</f>
        <v>3340</v>
      </c>
      <c r="Q36" s="14"/>
      <c r="T36" s="1"/>
    </row>
    <row r="37" spans="1:20" ht="15.7" x14ac:dyDescent="0.55000000000000004">
      <c r="A37" s="2" t="s">
        <v>11</v>
      </c>
      <c r="B37" s="33">
        <v>120</v>
      </c>
      <c r="C37" s="33">
        <v>120</v>
      </c>
      <c r="D37" s="34">
        <v>120</v>
      </c>
      <c r="E37" s="34">
        <v>120</v>
      </c>
      <c r="F37" s="35">
        <v>120</v>
      </c>
      <c r="G37" s="35">
        <v>120</v>
      </c>
      <c r="H37" s="35">
        <v>75</v>
      </c>
      <c r="I37" s="35">
        <v>120</v>
      </c>
      <c r="J37" s="36"/>
      <c r="K37" s="35">
        <v>120</v>
      </c>
      <c r="L37" s="35">
        <v>120</v>
      </c>
      <c r="M37" s="13" t="s">
        <v>20</v>
      </c>
      <c r="N37" s="35">
        <v>120</v>
      </c>
      <c r="O37" s="35">
        <v>120</v>
      </c>
      <c r="P37" s="18">
        <f>SUM(B37:O37)</f>
        <v>1395</v>
      </c>
      <c r="Q37" s="14"/>
    </row>
    <row r="38" spans="1:20" x14ac:dyDescent="0.5">
      <c r="B38" s="27">
        <f>SUM(B35:B37)</f>
        <v>620</v>
      </c>
      <c r="C38" s="27">
        <f t="shared" ref="C38:O38" si="4">SUM(C35:C37)</f>
        <v>620</v>
      </c>
      <c r="D38" s="27">
        <f t="shared" si="4"/>
        <v>620</v>
      </c>
      <c r="E38" s="27">
        <f t="shared" si="4"/>
        <v>520</v>
      </c>
      <c r="F38" s="27">
        <f t="shared" si="4"/>
        <v>520</v>
      </c>
      <c r="G38" s="27">
        <f t="shared" si="4"/>
        <v>310</v>
      </c>
      <c r="H38" s="27">
        <f t="shared" si="4"/>
        <v>375</v>
      </c>
      <c r="I38" s="27">
        <f t="shared" si="4"/>
        <v>520</v>
      </c>
      <c r="J38" s="28"/>
      <c r="K38" s="27">
        <f t="shared" si="4"/>
        <v>520</v>
      </c>
      <c r="L38" s="27">
        <f t="shared" si="4"/>
        <v>520</v>
      </c>
      <c r="M38" s="27"/>
      <c r="N38" s="27">
        <f t="shared" si="4"/>
        <v>520</v>
      </c>
      <c r="O38" s="27">
        <f t="shared" si="4"/>
        <v>520</v>
      </c>
      <c r="P38" s="27">
        <f>P33+SUM(P35:P37)</f>
        <v>33280.990000000005</v>
      </c>
      <c r="Q38" s="27"/>
      <c r="R38" s="37"/>
    </row>
    <row r="39" spans="1:20" x14ac:dyDescent="0.5">
      <c r="B39" s="19"/>
      <c r="C39" s="19"/>
      <c r="D39" s="38"/>
      <c r="K39" s="1"/>
      <c r="L39" s="1"/>
      <c r="M39" s="1"/>
      <c r="N39" s="1"/>
      <c r="O39" s="1"/>
      <c r="R39" s="9"/>
    </row>
    <row r="40" spans="1:20" x14ac:dyDescent="0.5">
      <c r="A40" s="2" t="s">
        <v>35</v>
      </c>
      <c r="B40" s="39">
        <f>B33+B38</f>
        <v>5029.16</v>
      </c>
      <c r="C40" s="39">
        <f t="shared" ref="C40:O40" si="5">C33+C38</f>
        <v>2879.37</v>
      </c>
      <c r="D40" s="39">
        <f t="shared" si="5"/>
        <v>3352.4200000000005</v>
      </c>
      <c r="E40" s="39">
        <f t="shared" si="5"/>
        <v>2438.9700000000003</v>
      </c>
      <c r="F40" s="39">
        <f t="shared" si="5"/>
        <v>2421.71</v>
      </c>
      <c r="G40" s="39">
        <f t="shared" si="5"/>
        <v>2755.82</v>
      </c>
      <c r="H40" s="39">
        <f t="shared" si="5"/>
        <v>2551.8100000000004</v>
      </c>
      <c r="I40" s="39">
        <f t="shared" si="5"/>
        <v>2759.93</v>
      </c>
      <c r="J40" s="40"/>
      <c r="K40" s="39">
        <f t="shared" si="5"/>
        <v>3396.65</v>
      </c>
      <c r="L40" s="39">
        <f t="shared" si="5"/>
        <v>2503.41</v>
      </c>
      <c r="M40" s="39"/>
      <c r="N40" s="39">
        <f t="shared" si="5"/>
        <v>2658.6</v>
      </c>
      <c r="O40" s="39">
        <f t="shared" si="5"/>
        <v>2665.14</v>
      </c>
      <c r="P40" s="14">
        <f>SUM(B40:O40)</f>
        <v>35412.990000000005</v>
      </c>
      <c r="Q40" s="14"/>
      <c r="R40" s="9"/>
      <c r="T40" s="1"/>
    </row>
    <row r="41" spans="1:20" x14ac:dyDescent="0.5">
      <c r="B41" s="19"/>
      <c r="C41" s="19"/>
      <c r="D41" s="41"/>
      <c r="R41" s="9"/>
      <c r="T41" s="1"/>
    </row>
    <row r="42" spans="1:20" x14ac:dyDescent="0.5">
      <c r="A42" s="1"/>
      <c r="B42" s="42">
        <f>B8-B40</f>
        <v>636.61000000000058</v>
      </c>
      <c r="C42" s="42">
        <f t="shared" ref="C42:O42" si="6">C8-C40</f>
        <v>27.630000000000109</v>
      </c>
      <c r="D42" s="42">
        <f t="shared" si="6"/>
        <v>-538.52000000000044</v>
      </c>
      <c r="E42" s="42">
        <f t="shared" si="6"/>
        <v>474.92999999999984</v>
      </c>
      <c r="F42" s="42">
        <f t="shared" si="6"/>
        <v>442.19000000000005</v>
      </c>
      <c r="G42" s="42">
        <f t="shared" si="6"/>
        <v>8.0799999999999272</v>
      </c>
      <c r="H42" s="42">
        <f t="shared" si="6"/>
        <v>312.08999999999969</v>
      </c>
      <c r="I42" s="42">
        <f t="shared" si="6"/>
        <v>103.97000000000025</v>
      </c>
      <c r="J42" s="43"/>
      <c r="K42" s="42">
        <f t="shared" si="6"/>
        <v>-532.75</v>
      </c>
      <c r="L42" s="42">
        <f t="shared" si="6"/>
        <v>360.49000000000024</v>
      </c>
      <c r="M42" s="42"/>
      <c r="N42" s="42">
        <f t="shared" si="6"/>
        <v>255.30000000000018</v>
      </c>
      <c r="O42" s="42">
        <f t="shared" si="6"/>
        <v>248.76000000000022</v>
      </c>
      <c r="P42" s="14">
        <f>SUM(B42:O42)</f>
        <v>1798.7800000000007</v>
      </c>
      <c r="Q42" s="14"/>
      <c r="R42" s="44"/>
      <c r="T42" s="1"/>
    </row>
    <row r="43" spans="1:20" x14ac:dyDescent="0.5">
      <c r="I43" s="1"/>
      <c r="R43" s="45"/>
    </row>
    <row r="44" spans="1:20" x14ac:dyDescent="0.5">
      <c r="A44" s="2" t="s">
        <v>47</v>
      </c>
      <c r="G44" s="41"/>
      <c r="K44" s="43"/>
      <c r="L44" s="1"/>
      <c r="M44" s="1"/>
    </row>
    <row r="45" spans="1:20" x14ac:dyDescent="0.5">
      <c r="A45" s="2" t="s">
        <v>51</v>
      </c>
      <c r="K45" s="42"/>
      <c r="S45" s="42"/>
    </row>
    <row r="46" spans="1:20" x14ac:dyDescent="0.5">
      <c r="A46" s="2" t="s">
        <v>58</v>
      </c>
      <c r="G46" s="42"/>
      <c r="H46" s="42"/>
      <c r="I46" s="42"/>
      <c r="J46" s="43"/>
      <c r="R46" s="1"/>
      <c r="S46" s="42"/>
    </row>
    <row r="47" spans="1:20" x14ac:dyDescent="0.5">
      <c r="A47" s="2" t="s">
        <v>54</v>
      </c>
      <c r="I47" s="1"/>
      <c r="S47" s="42"/>
    </row>
    <row r="48" spans="1:20" x14ac:dyDescent="0.5">
      <c r="I48" s="1"/>
      <c r="S48" s="42"/>
    </row>
    <row r="50" spans="1:10" x14ac:dyDescent="0.5">
      <c r="A50" s="1" t="s">
        <v>38</v>
      </c>
      <c r="B50" s="46">
        <v>10638.29</v>
      </c>
      <c r="C50" s="42"/>
      <c r="D50" s="42"/>
      <c r="E50" s="42"/>
      <c r="F50" s="42"/>
      <c r="G50" s="42"/>
      <c r="H50" s="42"/>
      <c r="I50" s="42"/>
      <c r="J50" s="43"/>
    </row>
    <row r="51" spans="1:10" x14ac:dyDescent="0.5">
      <c r="A51" s="2" t="s">
        <v>25</v>
      </c>
      <c r="B51" s="19">
        <v>-1595.74</v>
      </c>
    </row>
    <row r="52" spans="1:10" x14ac:dyDescent="0.5">
      <c r="A52" s="2" t="s">
        <v>24</v>
      </c>
      <c r="B52" s="35">
        <v>-542.54999999999995</v>
      </c>
    </row>
    <row r="53" spans="1:10" x14ac:dyDescent="0.5">
      <c r="A53" s="2" t="s">
        <v>26</v>
      </c>
      <c r="B53" s="42">
        <f>SUM(B50:B52)</f>
        <v>8500.0000000000018</v>
      </c>
      <c r="C53" s="42"/>
    </row>
    <row r="54" spans="1:10" x14ac:dyDescent="0.5">
      <c r="D54" s="41"/>
    </row>
    <row r="55" spans="1:10" x14ac:dyDescent="0.5">
      <c r="A55" s="2" t="s">
        <v>41</v>
      </c>
      <c r="B55" s="47">
        <f>82+466</f>
        <v>548</v>
      </c>
    </row>
    <row r="56" spans="1:10" x14ac:dyDescent="0.5">
      <c r="A56" s="2" t="s">
        <v>40</v>
      </c>
      <c r="B56" s="47">
        <v>1100</v>
      </c>
    </row>
    <row r="57" spans="1:10" x14ac:dyDescent="0.5">
      <c r="A57" s="2" t="s">
        <v>46</v>
      </c>
      <c r="B57" s="29">
        <f>SUM(295*7)</f>
        <v>2065</v>
      </c>
    </row>
    <row r="58" spans="1:10" x14ac:dyDescent="0.5">
      <c r="A58" s="2" t="s">
        <v>42</v>
      </c>
      <c r="B58" s="48">
        <v>545</v>
      </c>
    </row>
    <row r="59" spans="1:10" x14ac:dyDescent="0.5">
      <c r="A59" s="2" t="s">
        <v>44</v>
      </c>
      <c r="B59" s="48">
        <v>206</v>
      </c>
    </row>
    <row r="60" spans="1:10" x14ac:dyDescent="0.5">
      <c r="B60" s="48"/>
    </row>
    <row r="61" spans="1:10" x14ac:dyDescent="0.5">
      <c r="A61" s="2" t="s">
        <v>43</v>
      </c>
      <c r="B61" s="48">
        <v>180.68</v>
      </c>
      <c r="C61" s="1"/>
    </row>
    <row r="62" spans="1:10" x14ac:dyDescent="0.5">
      <c r="A62" s="2" t="s">
        <v>45</v>
      </c>
      <c r="B62" s="49">
        <f>625+1700+154</f>
        <v>2479</v>
      </c>
    </row>
    <row r="63" spans="1:10" x14ac:dyDescent="0.5">
      <c r="A63" s="2" t="s">
        <v>15</v>
      </c>
      <c r="B63" s="50">
        <f>SUM(B55:B62)</f>
        <v>7123.68</v>
      </c>
    </row>
    <row r="65" spans="1:6" x14ac:dyDescent="0.5">
      <c r="A65" s="1" t="s">
        <v>49</v>
      </c>
      <c r="B65" s="2">
        <v>9078.76</v>
      </c>
      <c r="F65" s="45"/>
    </row>
    <row r="66" spans="1:6" x14ac:dyDescent="0.5">
      <c r="A66" s="2" t="s">
        <v>50</v>
      </c>
      <c r="B66" s="2">
        <v>-1815.75</v>
      </c>
      <c r="F66" s="45"/>
    </row>
    <row r="67" spans="1:6" ht="15.7" thickBot="1" x14ac:dyDescent="0.55000000000000004">
      <c r="A67" s="2" t="s">
        <v>24</v>
      </c>
      <c r="B67" s="51">
        <v>-463.01</v>
      </c>
      <c r="F67" s="38"/>
    </row>
    <row r="68" spans="1:6" x14ac:dyDescent="0.5">
      <c r="A68" s="2" t="s">
        <v>26</v>
      </c>
      <c r="B68" s="19">
        <v>6800</v>
      </c>
      <c r="F68" s="38"/>
    </row>
    <row r="69" spans="1:6" x14ac:dyDescent="0.5">
      <c r="F69" s="9"/>
    </row>
    <row r="70" spans="1:6" x14ac:dyDescent="0.5">
      <c r="A70" s="1" t="s">
        <v>52</v>
      </c>
      <c r="B70" s="50">
        <v>15018.77</v>
      </c>
      <c r="D70" s="1"/>
    </row>
    <row r="71" spans="1:6" x14ac:dyDescent="0.5">
      <c r="A71" s="2" t="s">
        <v>53</v>
      </c>
      <c r="B71" s="50">
        <v>-2252.81</v>
      </c>
      <c r="D71" s="9"/>
    </row>
    <row r="72" spans="1:6" x14ac:dyDescent="0.5">
      <c r="A72" s="2" t="s">
        <v>24</v>
      </c>
      <c r="B72" s="4">
        <v>-765.96</v>
      </c>
    </row>
    <row r="73" spans="1:6" x14ac:dyDescent="0.5">
      <c r="A73" s="2" t="s">
        <v>26</v>
      </c>
      <c r="B73" s="50">
        <v>12000</v>
      </c>
    </row>
    <row r="75" spans="1:6" x14ac:dyDescent="0.5">
      <c r="A75" s="2" t="s">
        <v>55</v>
      </c>
    </row>
    <row r="76" spans="1:6" x14ac:dyDescent="0.5">
      <c r="A76" s="2" t="s">
        <v>56</v>
      </c>
    </row>
    <row r="78" spans="1:6" x14ac:dyDescent="0.5">
      <c r="A78" s="63"/>
      <c r="B78" s="53"/>
    </row>
    <row r="79" spans="1:6" x14ac:dyDescent="0.5">
      <c r="A79" s="52" t="s">
        <v>68</v>
      </c>
      <c r="B79" s="57">
        <v>6883.6</v>
      </c>
    </row>
    <row r="80" spans="1:6" x14ac:dyDescent="0.5">
      <c r="A80" s="53" t="s">
        <v>53</v>
      </c>
      <c r="B80" s="53">
        <v>-1032.54</v>
      </c>
    </row>
    <row r="81" spans="1:2" x14ac:dyDescent="0.5">
      <c r="A81" s="53" t="s">
        <v>69</v>
      </c>
      <c r="B81" s="54">
        <v>-351.06</v>
      </c>
    </row>
    <row r="82" spans="1:2" x14ac:dyDescent="0.5">
      <c r="A82" s="53" t="s">
        <v>26</v>
      </c>
      <c r="B82" s="62">
        <v>5500</v>
      </c>
    </row>
    <row r="83" spans="1:2" x14ac:dyDescent="0.5">
      <c r="A83" s="52"/>
      <c r="B83" s="53"/>
    </row>
    <row r="84" spans="1:2" x14ac:dyDescent="0.5">
      <c r="A84" s="53"/>
      <c r="B84" s="53"/>
    </row>
  </sheetData>
  <phoneticPr fontId="2" type="noConversion"/>
  <pageMargins left="0.5" right="0.5" top="0.5" bottom="0.5" header="0.5" footer="0.25"/>
  <pageSetup scale="60" fitToHeight="0" orientation="landscape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78A8-E798-44A3-AEA7-09AC3E98E085}">
  <dimension ref="A1:H34"/>
  <sheetViews>
    <sheetView workbookViewId="0">
      <selection activeCell="C28" sqref="C28"/>
    </sheetView>
  </sheetViews>
  <sheetFormatPr defaultRowHeight="12.7" x14ac:dyDescent="0.4"/>
  <cols>
    <col min="1" max="1" width="10.64453125" customWidth="1"/>
  </cols>
  <sheetData>
    <row r="1" spans="1:8" s="95" customFormat="1" x14ac:dyDescent="0.4"/>
    <row r="2" spans="1:8" x14ac:dyDescent="0.4">
      <c r="C2" s="96" t="s">
        <v>91</v>
      </c>
    </row>
    <row r="3" spans="1:8" x14ac:dyDescent="0.4">
      <c r="C3" s="96"/>
    </row>
    <row r="4" spans="1:8" x14ac:dyDescent="0.4">
      <c r="A4" s="95" t="s">
        <v>88</v>
      </c>
      <c r="B4" s="94"/>
      <c r="C4" s="95" t="s">
        <v>89</v>
      </c>
      <c r="D4" s="94"/>
      <c r="E4" s="95"/>
    </row>
    <row r="5" spans="1:8" x14ac:dyDescent="0.4">
      <c r="A5" s="90">
        <v>43104</v>
      </c>
      <c r="C5" s="91">
        <v>51.88</v>
      </c>
      <c r="D5" s="91"/>
      <c r="E5" s="91"/>
      <c r="H5" s="91"/>
    </row>
    <row r="6" spans="1:8" x14ac:dyDescent="0.4">
      <c r="A6" s="90"/>
      <c r="C6" s="91"/>
      <c r="D6" s="91"/>
      <c r="E6" s="91"/>
    </row>
    <row r="7" spans="1:8" x14ac:dyDescent="0.4">
      <c r="A7" s="90">
        <v>43135</v>
      </c>
      <c r="C7" s="91">
        <v>51.88</v>
      </c>
      <c r="D7" s="91"/>
      <c r="E7" s="91"/>
      <c r="H7" s="91"/>
    </row>
    <row r="8" spans="1:8" x14ac:dyDescent="0.4">
      <c r="C8" s="91"/>
      <c r="D8" s="91"/>
      <c r="E8" s="91"/>
    </row>
    <row r="9" spans="1:8" x14ac:dyDescent="0.4">
      <c r="A9" s="90">
        <v>43163</v>
      </c>
      <c r="C9" s="91">
        <v>51.88</v>
      </c>
      <c r="D9" s="91"/>
      <c r="E9" s="91"/>
      <c r="H9" s="91"/>
    </row>
    <row r="10" spans="1:8" x14ac:dyDescent="0.4">
      <c r="C10" s="91"/>
      <c r="D10" s="91"/>
      <c r="E10" s="91"/>
    </row>
    <row r="11" spans="1:8" x14ac:dyDescent="0.4">
      <c r="A11" s="90">
        <v>43194</v>
      </c>
      <c r="C11" s="91">
        <v>51.8</v>
      </c>
      <c r="D11" s="91"/>
      <c r="E11" s="91"/>
      <c r="H11" s="91"/>
    </row>
    <row r="12" spans="1:8" x14ac:dyDescent="0.4">
      <c r="C12" s="91"/>
      <c r="D12" s="91"/>
      <c r="E12" s="91"/>
    </row>
    <row r="13" spans="1:8" x14ac:dyDescent="0.4">
      <c r="A13" s="90">
        <v>43224</v>
      </c>
      <c r="C13" s="91">
        <v>51.8</v>
      </c>
      <c r="D13" s="91"/>
      <c r="E13" s="91"/>
      <c r="H13" s="91"/>
    </row>
    <row r="14" spans="1:8" x14ac:dyDescent="0.4">
      <c r="C14" s="91"/>
      <c r="D14" s="91"/>
      <c r="E14" s="91"/>
    </row>
    <row r="15" spans="1:8" x14ac:dyDescent="0.4">
      <c r="A15" s="90">
        <v>43255</v>
      </c>
      <c r="C15" s="91">
        <v>51.8</v>
      </c>
      <c r="D15" s="91"/>
      <c r="E15" s="91"/>
      <c r="H15" s="91"/>
    </row>
    <row r="16" spans="1:8" x14ac:dyDescent="0.4">
      <c r="C16" s="91"/>
      <c r="D16" s="91"/>
      <c r="E16" s="91"/>
    </row>
    <row r="17" spans="1:8" x14ac:dyDescent="0.4">
      <c r="A17" s="90">
        <v>43285</v>
      </c>
      <c r="C17" s="91">
        <v>51.7</v>
      </c>
      <c r="D17" s="91"/>
      <c r="E17" s="91"/>
      <c r="H17" s="91"/>
    </row>
    <row r="18" spans="1:8" x14ac:dyDescent="0.4">
      <c r="C18" s="91"/>
      <c r="D18" s="91"/>
      <c r="E18" s="91"/>
    </row>
    <row r="19" spans="1:8" x14ac:dyDescent="0.4">
      <c r="A19" s="90">
        <v>43316</v>
      </c>
      <c r="C19" s="91">
        <v>51.7</v>
      </c>
      <c r="D19" s="91"/>
      <c r="E19" s="91"/>
      <c r="H19" s="91"/>
    </row>
    <row r="20" spans="1:8" x14ac:dyDescent="0.4">
      <c r="C20" s="91"/>
      <c r="D20" s="91"/>
      <c r="E20" s="91"/>
    </row>
    <row r="21" spans="1:8" x14ac:dyDescent="0.4">
      <c r="A21" s="90">
        <v>43347</v>
      </c>
      <c r="C21" s="91">
        <v>82.91</v>
      </c>
      <c r="D21" s="91"/>
      <c r="E21" s="91"/>
      <c r="H21" s="91"/>
    </row>
    <row r="22" spans="1:8" x14ac:dyDescent="0.4">
      <c r="C22" s="91"/>
      <c r="D22" s="91"/>
      <c r="E22" s="91"/>
    </row>
    <row r="23" spans="1:8" x14ac:dyDescent="0.4">
      <c r="A23" s="90">
        <v>43377</v>
      </c>
      <c r="C23" s="91">
        <v>67.38</v>
      </c>
      <c r="D23" s="91"/>
      <c r="E23" s="91"/>
      <c r="H23" s="91"/>
    </row>
    <row r="24" spans="1:8" x14ac:dyDescent="0.4">
      <c r="C24" s="91"/>
      <c r="D24" s="91"/>
      <c r="E24" s="91"/>
    </row>
    <row r="25" spans="1:8" x14ac:dyDescent="0.4">
      <c r="A25" s="90">
        <v>43408</v>
      </c>
      <c r="C25" s="91">
        <v>62.38</v>
      </c>
      <c r="D25" s="91"/>
      <c r="E25" s="91"/>
      <c r="H25" s="91"/>
    </row>
    <row r="26" spans="1:8" x14ac:dyDescent="0.4">
      <c r="C26" s="91"/>
      <c r="D26" s="91"/>
      <c r="E26" s="91"/>
    </row>
    <row r="27" spans="1:8" x14ac:dyDescent="0.4">
      <c r="A27" s="90">
        <v>43438</v>
      </c>
      <c r="C27" s="92">
        <v>62.38</v>
      </c>
      <c r="D27" s="91"/>
      <c r="E27" s="105"/>
      <c r="H27" s="91"/>
    </row>
    <row r="28" spans="1:8" x14ac:dyDescent="0.4">
      <c r="A28" t="s">
        <v>15</v>
      </c>
      <c r="C28" s="91">
        <f>SUM(C5:C27)</f>
        <v>689.49</v>
      </c>
      <c r="D28" s="91"/>
      <c r="E28" s="91"/>
      <c r="G28" s="93"/>
      <c r="H28" s="91"/>
    </row>
    <row r="29" spans="1:8" x14ac:dyDescent="0.4">
      <c r="C29" s="91"/>
      <c r="D29" s="91"/>
      <c r="E29" s="91"/>
    </row>
    <row r="30" spans="1:8" x14ac:dyDescent="0.4">
      <c r="C30" s="91"/>
      <c r="D30" s="91"/>
      <c r="E30" s="91"/>
      <c r="F30" s="104"/>
    </row>
    <row r="31" spans="1:8" x14ac:dyDescent="0.4">
      <c r="C31" s="91"/>
      <c r="D31" s="91"/>
      <c r="E31" s="91"/>
      <c r="F31" s="104"/>
    </row>
    <row r="32" spans="1:8" x14ac:dyDescent="0.4">
      <c r="A32" s="104"/>
      <c r="C32" s="91"/>
      <c r="D32" s="91"/>
      <c r="E32" s="91"/>
    </row>
    <row r="33" spans="3:5" x14ac:dyDescent="0.4">
      <c r="C33" s="91"/>
      <c r="D33" s="91"/>
      <c r="E33" s="91"/>
    </row>
    <row r="34" spans="3:5" x14ac:dyDescent="0.4">
      <c r="C34" s="91"/>
      <c r="D34" s="91"/>
      <c r="E34" s="9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BD84-DD90-4B5F-8866-F820F17CC2A4}">
  <dimension ref="A1:H34"/>
  <sheetViews>
    <sheetView workbookViewId="0">
      <selection activeCell="K29" sqref="K29"/>
    </sheetView>
  </sheetViews>
  <sheetFormatPr defaultRowHeight="12.7" x14ac:dyDescent="0.4"/>
  <cols>
    <col min="1" max="1" width="10.64453125" customWidth="1"/>
  </cols>
  <sheetData>
    <row r="1" spans="1:8" s="95" customFormat="1" x14ac:dyDescent="0.4"/>
    <row r="2" spans="1:8" x14ac:dyDescent="0.4">
      <c r="C2" s="96" t="s">
        <v>91</v>
      </c>
    </row>
    <row r="3" spans="1:8" x14ac:dyDescent="0.4">
      <c r="C3" s="96"/>
    </row>
    <row r="4" spans="1:8" x14ac:dyDescent="0.4">
      <c r="A4" s="95" t="s">
        <v>88</v>
      </c>
      <c r="B4" s="94"/>
      <c r="C4" s="95" t="s">
        <v>89</v>
      </c>
      <c r="D4" s="94"/>
      <c r="E4" s="95" t="s">
        <v>90</v>
      </c>
    </row>
    <row r="5" spans="1:8" x14ac:dyDescent="0.4">
      <c r="A5" s="90">
        <v>43104</v>
      </c>
      <c r="C5" s="91">
        <v>51.88</v>
      </c>
      <c r="D5" s="91"/>
      <c r="E5" s="91">
        <v>43.75</v>
      </c>
      <c r="H5" s="91"/>
    </row>
    <row r="6" spans="1:8" x14ac:dyDescent="0.4">
      <c r="A6" s="90"/>
      <c r="C6" s="91"/>
      <c r="D6" s="91"/>
      <c r="E6" s="91"/>
    </row>
    <row r="7" spans="1:8" x14ac:dyDescent="0.4">
      <c r="A7" s="90">
        <v>43135</v>
      </c>
      <c r="C7" s="91">
        <v>51.88</v>
      </c>
      <c r="D7" s="91"/>
      <c r="E7" s="91">
        <v>43.75</v>
      </c>
      <c r="H7" s="91"/>
    </row>
    <row r="8" spans="1:8" x14ac:dyDescent="0.4">
      <c r="C8" s="91"/>
      <c r="D8" s="91"/>
      <c r="E8" s="91"/>
    </row>
    <row r="9" spans="1:8" x14ac:dyDescent="0.4">
      <c r="A9" s="90">
        <v>43163</v>
      </c>
      <c r="C9" s="91">
        <v>51.88</v>
      </c>
      <c r="D9" s="91"/>
      <c r="E9" s="91">
        <v>43.75</v>
      </c>
      <c r="H9" s="91"/>
    </row>
    <row r="10" spans="1:8" x14ac:dyDescent="0.4">
      <c r="C10" s="91"/>
      <c r="D10" s="91"/>
      <c r="E10" s="91"/>
    </row>
    <row r="11" spans="1:8" x14ac:dyDescent="0.4">
      <c r="A11" s="90">
        <v>43194</v>
      </c>
      <c r="C11" s="91">
        <v>51.8</v>
      </c>
      <c r="D11" s="91"/>
      <c r="E11" s="91">
        <v>43.66</v>
      </c>
      <c r="H11" s="91"/>
    </row>
    <row r="12" spans="1:8" x14ac:dyDescent="0.4">
      <c r="C12" s="91"/>
      <c r="D12" s="91"/>
      <c r="E12" s="91"/>
    </row>
    <row r="13" spans="1:8" x14ac:dyDescent="0.4">
      <c r="A13" s="90">
        <v>43224</v>
      </c>
      <c r="C13" s="91">
        <v>51.8</v>
      </c>
      <c r="D13" s="91"/>
      <c r="E13" s="91">
        <v>43.66</v>
      </c>
      <c r="H13" s="91"/>
    </row>
    <row r="14" spans="1:8" x14ac:dyDescent="0.4">
      <c r="C14" s="91"/>
      <c r="D14" s="91"/>
      <c r="E14" s="91"/>
    </row>
    <row r="15" spans="1:8" x14ac:dyDescent="0.4">
      <c r="A15" s="90">
        <v>43255</v>
      </c>
      <c r="C15" s="91">
        <v>51.8</v>
      </c>
      <c r="D15" s="91"/>
      <c r="E15" s="91">
        <v>43.66</v>
      </c>
      <c r="H15" s="91"/>
    </row>
    <row r="16" spans="1:8" x14ac:dyDescent="0.4">
      <c r="C16" s="91"/>
      <c r="D16" s="91"/>
      <c r="E16" s="91"/>
    </row>
    <row r="17" spans="1:8" x14ac:dyDescent="0.4">
      <c r="A17" s="90">
        <v>43285</v>
      </c>
      <c r="C17" s="91">
        <v>51.7</v>
      </c>
      <c r="D17" s="91"/>
      <c r="E17" s="91">
        <v>43.55</v>
      </c>
      <c r="H17" s="91"/>
    </row>
    <row r="18" spans="1:8" x14ac:dyDescent="0.4">
      <c r="C18" s="91"/>
      <c r="D18" s="91"/>
      <c r="E18" s="91"/>
    </row>
    <row r="19" spans="1:8" x14ac:dyDescent="0.4">
      <c r="A19" s="90">
        <v>43316</v>
      </c>
      <c r="C19" s="91">
        <v>51.7</v>
      </c>
      <c r="D19" s="91"/>
      <c r="E19" s="91">
        <v>41.47</v>
      </c>
      <c r="H19" s="91"/>
    </row>
    <row r="20" spans="1:8" x14ac:dyDescent="0.4">
      <c r="C20" s="91"/>
      <c r="D20" s="91"/>
      <c r="E20" s="91"/>
    </row>
    <row r="21" spans="1:8" x14ac:dyDescent="0.4">
      <c r="A21" s="90">
        <v>43347</v>
      </c>
      <c r="C21" s="91">
        <v>82.91</v>
      </c>
      <c r="D21" s="91"/>
      <c r="E21" s="91">
        <v>8.14</v>
      </c>
      <c r="H21" s="91"/>
    </row>
    <row r="22" spans="1:8" x14ac:dyDescent="0.4">
      <c r="C22" s="91"/>
      <c r="D22" s="91"/>
      <c r="E22" s="91"/>
    </row>
    <row r="23" spans="1:8" x14ac:dyDescent="0.4">
      <c r="A23" s="90">
        <v>43377</v>
      </c>
      <c r="C23" s="91">
        <v>67.38</v>
      </c>
      <c r="D23" s="91"/>
      <c r="E23" s="91">
        <v>29.94</v>
      </c>
      <c r="H23" s="91"/>
    </row>
    <row r="24" spans="1:8" x14ac:dyDescent="0.4">
      <c r="C24" s="91"/>
      <c r="D24" s="91"/>
      <c r="E24" s="91"/>
    </row>
    <row r="25" spans="1:8" x14ac:dyDescent="0.4">
      <c r="A25" s="90">
        <v>43408</v>
      </c>
      <c r="C25" s="91">
        <v>62.38</v>
      </c>
      <c r="D25" s="91"/>
      <c r="E25" s="91">
        <v>19.940000000000001</v>
      </c>
      <c r="H25" s="91"/>
    </row>
    <row r="26" spans="1:8" x14ac:dyDescent="0.4">
      <c r="C26" s="91"/>
      <c r="D26" s="91"/>
      <c r="E26" s="91"/>
    </row>
    <row r="27" spans="1:8" x14ac:dyDescent="0.4">
      <c r="A27" s="90">
        <v>43438</v>
      </c>
      <c r="C27" s="92">
        <v>62.38</v>
      </c>
      <c r="D27" s="91"/>
      <c r="E27" s="92">
        <v>24.94</v>
      </c>
      <c r="H27" s="91"/>
    </row>
    <row r="28" spans="1:8" x14ac:dyDescent="0.4">
      <c r="A28" t="s">
        <v>15</v>
      </c>
      <c r="C28" s="91">
        <f>SUM(C5:C27)</f>
        <v>689.49</v>
      </c>
      <c r="D28" s="91"/>
      <c r="E28" s="91">
        <f>SUM(E5:E27)</f>
        <v>430.21</v>
      </c>
      <c r="G28" s="93"/>
      <c r="H28" s="91"/>
    </row>
    <row r="29" spans="1:8" x14ac:dyDescent="0.4">
      <c r="C29" s="91"/>
      <c r="D29" s="91"/>
      <c r="E29" s="91"/>
    </row>
    <row r="30" spans="1:8" x14ac:dyDescent="0.4">
      <c r="A30" t="s">
        <v>92</v>
      </c>
      <c r="C30" s="91">
        <v>435.33</v>
      </c>
      <c r="D30" s="91"/>
      <c r="E30" s="91">
        <v>-5.12</v>
      </c>
      <c r="F30" s="104" t="s">
        <v>97</v>
      </c>
    </row>
    <row r="31" spans="1:8" x14ac:dyDescent="0.4">
      <c r="C31" s="91"/>
      <c r="D31" s="91"/>
      <c r="E31" s="91"/>
      <c r="F31" s="104"/>
    </row>
    <row r="32" spans="1:8" x14ac:dyDescent="0.4">
      <c r="A32" s="104" t="s">
        <v>98</v>
      </c>
      <c r="C32" s="91">
        <f>C28-C30</f>
        <v>254.16000000000003</v>
      </c>
      <c r="D32" s="91"/>
      <c r="E32" s="91"/>
    </row>
    <row r="33" spans="3:5" x14ac:dyDescent="0.4">
      <c r="C33" s="91"/>
      <c r="D33" s="91"/>
      <c r="E33" s="91"/>
    </row>
    <row r="34" spans="3:5" x14ac:dyDescent="0.4">
      <c r="C34" s="91"/>
      <c r="D34" s="91"/>
      <c r="E34" s="9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Sheet2</vt:lpstr>
      <vt:lpstr>2018 Tax Summary </vt:lpstr>
      <vt:lpstr>XfinityVerizon 2018</vt:lpstr>
      <vt:lpstr>2017 Tax info</vt:lpstr>
      <vt:lpstr>monthly bills 2017</vt:lpstr>
      <vt:lpstr>Cell 2018 MW only</vt:lpstr>
      <vt:lpstr>Cell 2018 incl WK</vt:lpstr>
      <vt:lpstr>'2017 Tax info'!Print_Area</vt:lpstr>
      <vt:lpstr>'monthly bills 2017'!Print_Area</vt:lpstr>
    </vt:vector>
  </TitlesOfParts>
  <Company>Egan-Managed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mwhit</cp:lastModifiedBy>
  <cp:lastPrinted>2019-02-19T16:50:03Z</cp:lastPrinted>
  <dcterms:created xsi:type="dcterms:W3CDTF">2010-04-28T17:56:03Z</dcterms:created>
  <dcterms:modified xsi:type="dcterms:W3CDTF">2019-02-19T16:58:33Z</dcterms:modified>
</cp:coreProperties>
</file>